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calcPr calcId="145621"/>
</workbook>
</file>

<file path=xl/calcChain.xml><?xml version="1.0" encoding="utf-8"?>
<calcChain xmlns="http://schemas.openxmlformats.org/spreadsheetml/2006/main">
  <c r="D27" i="2"/>
  <c r="D8" i="4"/>
  <c r="D31" i="6"/>
  <c r="E31"/>
  <c r="C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0"/>
  <c r="C20" i="5"/>
  <c r="C19"/>
  <c r="C28" i="4"/>
  <c r="D28"/>
  <c r="F38"/>
  <c r="I277" i="3"/>
  <c r="I244"/>
  <c r="I243"/>
  <c r="I242"/>
  <c r="I245"/>
  <c r="I186"/>
  <c r="I185"/>
  <c r="I184"/>
  <c r="I209"/>
  <c r="H186"/>
  <c r="H185"/>
  <c r="H184"/>
  <c r="H277"/>
  <c r="H244"/>
  <c r="H243"/>
  <c r="H245"/>
  <c r="H226"/>
  <c r="H148"/>
  <c r="H144"/>
  <c r="H55"/>
  <c r="H54"/>
  <c r="F57" i="2"/>
  <c r="F58"/>
  <c r="F59"/>
  <c r="F60"/>
  <c r="F61"/>
  <c r="F63"/>
  <c r="F64"/>
  <c r="F65"/>
  <c r="F66"/>
  <c r="F67"/>
  <c r="F49"/>
  <c r="F50"/>
  <c r="F51"/>
  <c r="F48"/>
  <c r="F40"/>
  <c r="F36"/>
  <c r="F35"/>
  <c r="F31"/>
  <c r="F32"/>
  <c r="C45"/>
  <c r="D62"/>
  <c r="D54"/>
  <c r="F54"/>
  <c r="D46"/>
  <c r="D42"/>
  <c r="E42"/>
  <c r="D38"/>
  <c r="F38"/>
  <c r="D36"/>
  <c r="D33"/>
  <c r="D30"/>
  <c r="D24"/>
  <c r="D21"/>
  <c r="D16"/>
  <c r="D10"/>
  <c r="C46"/>
  <c r="C54"/>
  <c r="C38"/>
  <c r="C36"/>
  <c r="C33"/>
  <c r="E52"/>
  <c r="E49"/>
  <c r="E53"/>
  <c r="E36" i="1"/>
  <c r="E50"/>
  <c r="E19"/>
  <c r="E40"/>
  <c r="E42"/>
  <c r="E30"/>
  <c r="E27"/>
  <c r="H151" i="3"/>
  <c r="I120"/>
  <c r="H120"/>
  <c r="J121"/>
  <c r="I118"/>
  <c r="H118"/>
  <c r="J119"/>
  <c r="I79"/>
  <c r="H79"/>
  <c r="H78"/>
  <c r="J75"/>
  <c r="J74"/>
  <c r="J73"/>
  <c r="J66"/>
  <c r="I63"/>
  <c r="I62"/>
  <c r="J29"/>
  <c r="J27"/>
  <c r="I18"/>
  <c r="C42" i="2"/>
  <c r="E44"/>
  <c r="F44"/>
  <c r="E47" i="1"/>
  <c r="E11"/>
  <c r="E16"/>
  <c r="E24"/>
  <c r="E33"/>
  <c r="E45"/>
  <c r="E66"/>
  <c r="E68"/>
  <c r="E70"/>
  <c r="E11" i="2"/>
  <c r="F11"/>
  <c r="E12"/>
  <c r="F12"/>
  <c r="E13"/>
  <c r="F13"/>
  <c r="E14"/>
  <c r="F14"/>
  <c r="E15"/>
  <c r="F15"/>
  <c r="C16"/>
  <c r="E17"/>
  <c r="F17"/>
  <c r="E18"/>
  <c r="F18"/>
  <c r="E19"/>
  <c r="F19"/>
  <c r="E20"/>
  <c r="F20"/>
  <c r="C21"/>
  <c r="E22"/>
  <c r="F22"/>
  <c r="E23"/>
  <c r="F23"/>
  <c r="F25"/>
  <c r="E26"/>
  <c r="F26"/>
  <c r="C27"/>
  <c r="E27"/>
  <c r="E28"/>
  <c r="F28"/>
  <c r="E29"/>
  <c r="F29"/>
  <c r="C30"/>
  <c r="E31"/>
  <c r="E34"/>
  <c r="F34"/>
  <c r="E37"/>
  <c r="F37"/>
  <c r="E39"/>
  <c r="F39"/>
  <c r="E41"/>
  <c r="F41"/>
  <c r="E43"/>
  <c r="F43"/>
  <c r="E47"/>
  <c r="F47"/>
  <c r="E50"/>
  <c r="E51"/>
  <c r="F52"/>
  <c r="E55"/>
  <c r="F55"/>
  <c r="E56"/>
  <c r="F56"/>
  <c r="E57"/>
  <c r="E58"/>
  <c r="E59"/>
  <c r="E60"/>
  <c r="E61"/>
  <c r="C62"/>
  <c r="F62"/>
  <c r="E63"/>
  <c r="E64"/>
  <c r="E65"/>
  <c r="C8" i="4"/>
  <c r="F8"/>
  <c r="E9"/>
  <c r="F9"/>
  <c r="E10"/>
  <c r="F10"/>
  <c r="F11"/>
  <c r="E12"/>
  <c r="F12"/>
  <c r="E13"/>
  <c r="F13"/>
  <c r="E14"/>
  <c r="F14"/>
  <c r="C15"/>
  <c r="D15"/>
  <c r="F15"/>
  <c r="E16"/>
  <c r="F16"/>
  <c r="E17"/>
  <c r="F17"/>
  <c r="C18"/>
  <c r="D18"/>
  <c r="E19"/>
  <c r="F19"/>
  <c r="E20"/>
  <c r="F20"/>
  <c r="C21"/>
  <c r="D21"/>
  <c r="F21"/>
  <c r="E23"/>
  <c r="F23"/>
  <c r="E24"/>
  <c r="F24"/>
  <c r="C25"/>
  <c r="D25"/>
  <c r="E26"/>
  <c r="F26"/>
  <c r="E27"/>
  <c r="F27"/>
  <c r="E30"/>
  <c r="F30"/>
  <c r="C31"/>
  <c r="D31"/>
  <c r="E31"/>
  <c r="E32"/>
  <c r="F32"/>
  <c r="E33"/>
  <c r="F33"/>
  <c r="C34"/>
  <c r="D34"/>
  <c r="E35"/>
  <c r="F35"/>
  <c r="C36"/>
  <c r="D36"/>
  <c r="E37"/>
  <c r="F37"/>
  <c r="E38"/>
  <c r="C39"/>
  <c r="D39"/>
  <c r="E40"/>
  <c r="F40"/>
  <c r="E41"/>
  <c r="F41"/>
  <c r="C42"/>
  <c r="E42"/>
  <c r="D42"/>
  <c r="E43"/>
  <c r="F43"/>
  <c r="C10" i="5"/>
  <c r="D10"/>
  <c r="C14"/>
  <c r="C13"/>
  <c r="D14"/>
  <c r="D13"/>
  <c r="D20"/>
  <c r="D19"/>
  <c r="C27"/>
  <c r="C26"/>
  <c r="C25"/>
  <c r="D27"/>
  <c r="D26"/>
  <c r="D25"/>
  <c r="C31"/>
  <c r="C30"/>
  <c r="C29"/>
  <c r="D31"/>
  <c r="D30"/>
  <c r="D29"/>
  <c r="C8" i="7"/>
  <c r="D8"/>
  <c r="E8"/>
  <c r="F8"/>
  <c r="H18" i="3"/>
  <c r="H17"/>
  <c r="J19"/>
  <c r="H31"/>
  <c r="H30"/>
  <c r="I31"/>
  <c r="I30"/>
  <c r="J31"/>
  <c r="J32"/>
  <c r="H35"/>
  <c r="I35"/>
  <c r="I34"/>
  <c r="I33"/>
  <c r="J33"/>
  <c r="J36"/>
  <c r="H40"/>
  <c r="H39"/>
  <c r="I40"/>
  <c r="J40"/>
  <c r="J41"/>
  <c r="J42"/>
  <c r="J43"/>
  <c r="J44"/>
  <c r="H45"/>
  <c r="H44"/>
  <c r="H43"/>
  <c r="H42"/>
  <c r="H14"/>
  <c r="I45"/>
  <c r="I44"/>
  <c r="I43"/>
  <c r="I42"/>
  <c r="H49"/>
  <c r="H48"/>
  <c r="I49"/>
  <c r="I48"/>
  <c r="J50"/>
  <c r="H52"/>
  <c r="H51"/>
  <c r="I52"/>
  <c r="I51"/>
  <c r="J51"/>
  <c r="J53"/>
  <c r="I55"/>
  <c r="J56"/>
  <c r="H57"/>
  <c r="I57"/>
  <c r="J57"/>
  <c r="J58"/>
  <c r="H60"/>
  <c r="I60"/>
  <c r="I59"/>
  <c r="J61"/>
  <c r="H63"/>
  <c r="J67"/>
  <c r="H69"/>
  <c r="I69"/>
  <c r="I68"/>
  <c r="J70"/>
  <c r="J81"/>
  <c r="H88"/>
  <c r="I88"/>
  <c r="J89"/>
  <c r="H90"/>
  <c r="I90"/>
  <c r="J91"/>
  <c r="H95"/>
  <c r="H96"/>
  <c r="J96"/>
  <c r="I96"/>
  <c r="I95"/>
  <c r="J97"/>
  <c r="H101"/>
  <c r="H99"/>
  <c r="I101"/>
  <c r="J102"/>
  <c r="J106"/>
  <c r="J107"/>
  <c r="H108"/>
  <c r="H105"/>
  <c r="I108"/>
  <c r="J109"/>
  <c r="H110"/>
  <c r="H104"/>
  <c r="I110"/>
  <c r="J110"/>
  <c r="J111"/>
  <c r="H114"/>
  <c r="I114"/>
  <c r="J115"/>
  <c r="H116"/>
  <c r="I116"/>
  <c r="I113"/>
  <c r="J117"/>
  <c r="I123"/>
  <c r="H124"/>
  <c r="H123"/>
  <c r="I124"/>
  <c r="J125"/>
  <c r="H126"/>
  <c r="J126"/>
  <c r="I126"/>
  <c r="J127"/>
  <c r="H129"/>
  <c r="H128"/>
  <c r="I129"/>
  <c r="J130"/>
  <c r="H132"/>
  <c r="I132"/>
  <c r="H133"/>
  <c r="I133"/>
  <c r="J133"/>
  <c r="H134"/>
  <c r="I134"/>
  <c r="J135"/>
  <c r="H137"/>
  <c r="I137"/>
  <c r="J138"/>
  <c r="H142"/>
  <c r="H141"/>
  <c r="I142"/>
  <c r="I141"/>
  <c r="I140"/>
  <c r="J143"/>
  <c r="I144"/>
  <c r="J147"/>
  <c r="J149"/>
  <c r="J150"/>
  <c r="H153"/>
  <c r="H156"/>
  <c r="I156"/>
  <c r="J156"/>
  <c r="J157"/>
  <c r="H159"/>
  <c r="I159"/>
  <c r="I158"/>
  <c r="I155"/>
  <c r="J160"/>
  <c r="J161"/>
  <c r="H162"/>
  <c r="I162"/>
  <c r="J162"/>
  <c r="J163"/>
  <c r="H164"/>
  <c r="I164"/>
  <c r="H166"/>
  <c r="J166"/>
  <c r="I166"/>
  <c r="J167"/>
  <c r="H168"/>
  <c r="J168"/>
  <c r="I168"/>
  <c r="J170"/>
  <c r="H173"/>
  <c r="H171"/>
  <c r="I173"/>
  <c r="I171"/>
  <c r="J174"/>
  <c r="H175"/>
  <c r="I175"/>
  <c r="J176"/>
  <c r="H177"/>
  <c r="I177"/>
  <c r="J178"/>
  <c r="H181"/>
  <c r="H179"/>
  <c r="I181"/>
  <c r="J182"/>
  <c r="H190"/>
  <c r="H189"/>
  <c r="I190"/>
  <c r="J192"/>
  <c r="H193"/>
  <c r="I193"/>
  <c r="J193"/>
  <c r="J194"/>
  <c r="H196"/>
  <c r="H195"/>
  <c r="I196"/>
  <c r="I195"/>
  <c r="I188"/>
  <c r="I183"/>
  <c r="J198"/>
  <c r="H202"/>
  <c r="I202"/>
  <c r="J202"/>
  <c r="J203"/>
  <c r="J205"/>
  <c r="I204"/>
  <c r="H209"/>
  <c r="H211"/>
  <c r="I211"/>
  <c r="H214"/>
  <c r="I214"/>
  <c r="J215"/>
  <c r="H216"/>
  <c r="I216"/>
  <c r="J217"/>
  <c r="H219"/>
  <c r="H218"/>
  <c r="I219"/>
  <c r="I218"/>
  <c r="J218"/>
  <c r="J220"/>
  <c r="H221"/>
  <c r="J221"/>
  <c r="I221"/>
  <c r="J222"/>
  <c r="H223"/>
  <c r="I223"/>
  <c r="J224"/>
  <c r="H225"/>
  <c r="I225"/>
  <c r="J227"/>
  <c r="H228"/>
  <c r="I228"/>
  <c r="J228"/>
  <c r="J229"/>
  <c r="H231"/>
  <c r="J231"/>
  <c r="I231"/>
  <c r="J232"/>
  <c r="H233"/>
  <c r="I233"/>
  <c r="J234"/>
  <c r="H235"/>
  <c r="H230"/>
  <c r="H237"/>
  <c r="I237"/>
  <c r="J238"/>
  <c r="H240"/>
  <c r="H239"/>
  <c r="I239"/>
  <c r="J241"/>
  <c r="H249"/>
  <c r="H248"/>
  <c r="H247"/>
  <c r="H242"/>
  <c r="J250"/>
  <c r="H256"/>
  <c r="H255"/>
  <c r="I256"/>
  <c r="H258"/>
  <c r="H257"/>
  <c r="I258"/>
  <c r="I257"/>
  <c r="J259"/>
  <c r="H261"/>
  <c r="I261"/>
  <c r="J262"/>
  <c r="H268"/>
  <c r="I268"/>
  <c r="I266"/>
  <c r="J270"/>
  <c r="H274"/>
  <c r="H273"/>
  <c r="H272"/>
  <c r="I274"/>
  <c r="J275"/>
  <c r="H281"/>
  <c r="H280"/>
  <c r="H279"/>
  <c r="I281"/>
  <c r="I280"/>
  <c r="H282"/>
  <c r="I282"/>
  <c r="J282"/>
  <c r="J283"/>
  <c r="H291"/>
  <c r="H290"/>
  <c r="H288"/>
  <c r="I291"/>
  <c r="I290"/>
  <c r="J292"/>
  <c r="J146"/>
  <c r="H72"/>
  <c r="H71"/>
  <c r="J80"/>
  <c r="H26"/>
  <c r="H25"/>
  <c r="I105"/>
  <c r="I104"/>
  <c r="J104"/>
  <c r="J28"/>
  <c r="C24" i="2"/>
  <c r="C10"/>
  <c r="C9"/>
  <c r="F42"/>
  <c r="F46"/>
  <c r="E21"/>
  <c r="F21"/>
  <c r="J233" i="3"/>
  <c r="I201"/>
  <c r="J159"/>
  <c r="I112"/>
  <c r="J35"/>
  <c r="J79"/>
  <c r="I78"/>
  <c r="I77"/>
  <c r="I76"/>
  <c r="J76"/>
  <c r="J261"/>
  <c r="J190"/>
  <c r="I131"/>
  <c r="J268"/>
  <c r="J175"/>
  <c r="H85"/>
  <c r="H84"/>
  <c r="J64"/>
  <c r="J60"/>
  <c r="J30"/>
  <c r="J120"/>
  <c r="H131"/>
  <c r="J237"/>
  <c r="J219"/>
  <c r="J281"/>
  <c r="J223"/>
  <c r="I139"/>
  <c r="J129"/>
  <c r="J95"/>
  <c r="J88"/>
  <c r="I54"/>
  <c r="J54"/>
  <c r="I26"/>
  <c r="I25"/>
  <c r="I21"/>
  <c r="J248"/>
  <c r="J249"/>
  <c r="J216"/>
  <c r="H213"/>
  <c r="J214"/>
  <c r="I288"/>
  <c r="J290"/>
  <c r="I265"/>
  <c r="I263"/>
  <c r="H77"/>
  <c r="H76"/>
  <c r="J77"/>
  <c r="H254"/>
  <c r="I279"/>
  <c r="J279"/>
  <c r="J280"/>
  <c r="J257"/>
  <c r="I17"/>
  <c r="I16"/>
  <c r="J18"/>
  <c r="J131"/>
  <c r="J195"/>
  <c r="J63"/>
  <c r="J105"/>
  <c r="I189"/>
  <c r="J189"/>
  <c r="J291"/>
  <c r="H266"/>
  <c r="H265"/>
  <c r="H264"/>
  <c r="H263"/>
  <c r="J263"/>
  <c r="J132"/>
  <c r="J258"/>
  <c r="I273"/>
  <c r="I213"/>
  <c r="I128"/>
  <c r="I39"/>
  <c r="I38"/>
  <c r="I37"/>
  <c r="J37"/>
  <c r="J118"/>
  <c r="J101"/>
  <c r="I85"/>
  <c r="J114"/>
  <c r="J240"/>
  <c r="J196"/>
  <c r="J177"/>
  <c r="J171"/>
  <c r="J123"/>
  <c r="J116"/>
  <c r="I72"/>
  <c r="J69"/>
  <c r="H204"/>
  <c r="H201"/>
  <c r="H200"/>
  <c r="J173"/>
  <c r="J124"/>
  <c r="H188"/>
  <c r="H183"/>
  <c r="H158"/>
  <c r="H155"/>
  <c r="J148"/>
  <c r="J141"/>
  <c r="J142"/>
  <c r="H136"/>
  <c r="H113"/>
  <c r="H112"/>
  <c r="I99"/>
  <c r="H68"/>
  <c r="J68"/>
  <c r="H62"/>
  <c r="J62"/>
  <c r="H59"/>
  <c r="J59"/>
  <c r="J48"/>
  <c r="H38"/>
  <c r="H34"/>
  <c r="H21"/>
  <c r="J26"/>
  <c r="H16"/>
  <c r="J17"/>
  <c r="E62" i="2"/>
  <c r="E16"/>
  <c r="E54"/>
  <c r="F27"/>
  <c r="F16"/>
  <c r="E30"/>
  <c r="J78" i="3"/>
  <c r="J25"/>
  <c r="J158"/>
  <c r="J155"/>
  <c r="J39"/>
  <c r="J266"/>
  <c r="J213"/>
  <c r="J72"/>
  <c r="I71"/>
  <c r="I272"/>
  <c r="J272"/>
  <c r="J273"/>
  <c r="I286"/>
  <c r="I284"/>
  <c r="I84"/>
  <c r="J85"/>
  <c r="H253"/>
  <c r="J242"/>
  <c r="J247"/>
  <c r="J128"/>
  <c r="I264"/>
  <c r="J264"/>
  <c r="J265"/>
  <c r="I200"/>
  <c r="I199"/>
  <c r="J204"/>
  <c r="J201"/>
  <c r="J183"/>
  <c r="J188"/>
  <c r="H122"/>
  <c r="J113"/>
  <c r="J99"/>
  <c r="I92"/>
  <c r="H47"/>
  <c r="J38"/>
  <c r="H37"/>
  <c r="J34"/>
  <c r="H33"/>
  <c r="H20"/>
  <c r="H15"/>
  <c r="J84"/>
  <c r="I83"/>
  <c r="H252"/>
  <c r="J71"/>
  <c r="H251"/>
  <c r="F39" i="4"/>
  <c r="E36"/>
  <c r="E34"/>
  <c r="E28"/>
  <c r="F28"/>
  <c r="D44"/>
  <c r="G31"/>
  <c r="E21"/>
  <c r="E15"/>
  <c r="F42"/>
  <c r="F36"/>
  <c r="F34"/>
  <c r="F31"/>
  <c r="E18"/>
  <c r="E8"/>
  <c r="C44"/>
  <c r="G25"/>
  <c r="D24" i="5"/>
  <c r="C24"/>
  <c r="F30" i="2"/>
  <c r="F24"/>
  <c r="E24"/>
  <c r="E10"/>
  <c r="F10"/>
  <c r="I20" i="3"/>
  <c r="J20"/>
  <c r="J21"/>
  <c r="H103"/>
  <c r="J112"/>
  <c r="J200"/>
  <c r="H199"/>
  <c r="J199"/>
  <c r="I15"/>
  <c r="J16"/>
  <c r="H286"/>
  <c r="H284"/>
  <c r="J284"/>
  <c r="J288"/>
  <c r="I179"/>
  <c r="J179"/>
  <c r="J181"/>
  <c r="H140"/>
  <c r="I47"/>
  <c r="J47"/>
  <c r="E39" i="4"/>
  <c r="F25"/>
  <c r="E25"/>
  <c r="E44"/>
  <c r="F18"/>
  <c r="E35" i="1"/>
  <c r="F33" i="2"/>
  <c r="E33"/>
  <c r="D45"/>
  <c r="E46"/>
  <c r="F44" i="4"/>
  <c r="G10"/>
  <c r="J286" i="3"/>
  <c r="J274"/>
  <c r="J256"/>
  <c r="I255"/>
  <c r="J225"/>
  <c r="I136"/>
  <c r="J137"/>
  <c r="J108"/>
  <c r="H92"/>
  <c r="J92"/>
  <c r="J90"/>
  <c r="E18" i="1"/>
  <c r="E10"/>
  <c r="F45" i="2"/>
  <c r="D9"/>
  <c r="E45"/>
  <c r="H83" i="3"/>
  <c r="I14"/>
  <c r="J15"/>
  <c r="J136"/>
  <c r="I122"/>
  <c r="I254"/>
  <c r="J255"/>
  <c r="J140"/>
  <c r="H139"/>
  <c r="J139"/>
  <c r="I103"/>
  <c r="J103"/>
  <c r="J122"/>
  <c r="H11"/>
  <c r="J83"/>
  <c r="E9" i="2"/>
  <c r="F9"/>
  <c r="I253" i="3"/>
  <c r="J254"/>
  <c r="J14"/>
  <c r="I252"/>
  <c r="J253"/>
  <c r="I251"/>
  <c r="J252"/>
  <c r="J251"/>
  <c r="I11"/>
  <c r="J11"/>
</calcChain>
</file>

<file path=xl/sharedStrings.xml><?xml version="1.0" encoding="utf-8"?>
<sst xmlns="http://schemas.openxmlformats.org/spreadsheetml/2006/main" count="1629" uniqueCount="646">
  <si>
    <t>ПРИЛОЖЕНИЕ  № 1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</si>
  <si>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</si>
  <si>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тыс. руб.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</si>
  <si>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</si>
  <si>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</si>
  <si>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</si>
  <si>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</si>
  <si>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БЮДЖЕТА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</si>
  <si>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</si>
  <si>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</si>
  <si>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</si>
  <si>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</si>
  <si>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</si>
  <si>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</si>
  <si>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</si>
  <si>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</si>
  <si>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</si>
  <si>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</si>
  <si>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ФЕДЕРАЛЬНАЯ НАЛОГОВАЯ СЛУЖБА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</si>
  <si>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</si>
  <si>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</si>
  <si>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</si>
  <si>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</si>
  <si>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</si>
  <si>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</si>
  <si>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</si>
  <si>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</si>
  <si>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</si>
  <si>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1 01 02040 01 0000 110</t>
  </si>
  <si>
    <t>Налоги на совокупный налог</t>
  </si>
  <si>
    <t>105 00000 00 0000 000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</si>
  <si>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</si>
  <si>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</si>
  <si>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</si>
  <si>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</si>
  <si>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</si>
  <si>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>106 00000 00 0000 000</t>
  </si>
  <si>
    <t>Налог на имущество физических лиц</t>
  </si>
  <si>
    <t>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</si>
  <si>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</si>
  <si>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</si>
  <si>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</si>
  <si>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</si>
  <si>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</si>
  <si>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</si>
  <si>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</si>
  <si>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</si>
  <si>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</si>
  <si>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</si>
  <si>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</si>
  <si>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</si>
  <si>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АДМИНИСТРАЦИЯ НОВОВЕЛИЧКОВСКОГО СЕЛЬСКОГО ПОСЕЛЕНИЯ</t>
  </si>
  <si>
    <t>Доходы от использования имущества, находящегося в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</si>
  <si>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</si>
  <si>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</si>
  <si>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</si>
  <si>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</si>
  <si>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</si>
  <si>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компенсации затрат бюджетов поселений</t>
  </si>
  <si>
    <t>1 13 02995 10 0000 130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</si>
  <si>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</si>
  <si>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</si>
  <si>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</si>
  <si>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</si>
  <si>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ПРОЧИЕ НЕНАЛОГОВЫЕ ДОХОДЫ</t>
  </si>
  <si>
    <t>1 17 00000 00 0000 000</t>
  </si>
  <si>
    <t>Невыясненные поступления, зачисляемые в бюджеты сельских поселений</t>
  </si>
  <si>
    <t>1 17 01050 10 0000 180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</si>
  <si>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</si>
  <si>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</si>
  <si>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</si>
  <si>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</si>
  <si>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сельских поселений на выравнивание бюджетной обеспеченности</t>
  </si>
  <si>
    <t>Субсидии бюджетов субъектов РФ и муниципальных образований (межбюджетные субсидии)</t>
  </si>
  <si>
    <t>2 02 02000 00 0000 151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</si>
  <si>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</si>
  <si>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</si>
  <si>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>Прочие субсидии бюджетам поселений</t>
  </si>
  <si>
    <t>Субвенции бюджетам субъектов РФ и муниципальным образованиям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</si>
  <si>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</si>
  <si>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</si>
  <si>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сельских поселений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</si>
  <si>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</si>
  <si>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</si>
  <si>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2 02 04052 10 0000 151</t>
  </si>
  <si>
    <t>2 02 04053 10 0000 151</t>
  </si>
  <si>
    <t>Прочие межбюджетные трансферты, передаваемые бюджетам поселений</t>
  </si>
  <si>
    <t>2 02 04999 10 0000 151</t>
  </si>
  <si>
    <t xml:space="preserve">ПРОЧИЕ БЕЗВОЗМЕЗДНЫЕ ПОСТУПЛЕНИЯ  </t>
  </si>
  <si>
    <t>2 07 00000 00 0000 000</t>
  </si>
  <si>
    <t>Прочие безвозмездные поступления в бюджеты сельских поселений</t>
  </si>
  <si>
    <t>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</si>
  <si>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</si>
  <si>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</si>
  <si>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</si>
  <si>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</si>
  <si>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</si>
  <si>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</si>
  <si>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</si>
  <si>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</si>
  <si>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Начальник отдела финансов и муниципальных закупок</t>
  </si>
  <si>
    <t>Н.Н.Вуймина</t>
  </si>
  <si>
    <t>ПРИЛОЖЕНИЕ № 2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</si>
  <si>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</si>
  <si>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Код бюджетной классификации</t>
  </si>
  <si>
    <t>отклонение</t>
  </si>
  <si>
    <t>ДОХОДЫ ВСЕГО</t>
  </si>
  <si>
    <t>НАЛОГОВЫЕ И НЕНАЛОГОВЫЕ ДОХОДЫ</t>
  </si>
  <si>
    <t>1 00 00000 00 0000 000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</si>
  <si>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</si>
  <si>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109 04050 10 0000 110</t>
  </si>
  <si>
    <t>Прочие неналоговые доходы бюджетов поселений</t>
  </si>
  <si>
    <t>Безвозмездные поступления от других бюджето бюджетной системы РФ</t>
  </si>
  <si>
    <t>Дотации бюджетам сельских поселений на бюджетной обеспеченности</t>
  </si>
  <si>
    <t>Прочие безвозмездные поступления в бюджеты поселений</t>
  </si>
  <si>
    <t>2 07 05000 10 0000 180</t>
  </si>
  <si>
    <t>ПРОЧИЕ БЕЗВОЗМЕЗДНЫЕ ПОСТУПЛЕНИЯ</t>
  </si>
  <si>
    <t>ПРИЛОЖЕНИЕ № 3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</si>
  <si>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</si>
  <si>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</si>
  <si>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</si>
  <si>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</si>
  <si>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</si>
  <si>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</si>
  <si>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</si>
  <si>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</si>
  <si>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% исполнения</t>
  </si>
  <si>
    <t>ВСЕГО</t>
  </si>
  <si>
    <t xml:space="preserve">Администрация  поселения 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</si>
  <si>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</si>
  <si>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</si>
  <si>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</si>
  <si>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</si>
  <si>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</si>
  <si>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</si>
  <si>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Обеспечение деятельности высшего органа исполнительной власти муниципального образования</t>
  </si>
  <si>
    <t>5000000000</t>
  </si>
  <si>
    <t>Высшее должностное лицо муниципального образования</t>
  </si>
  <si>
    <t>5010000000</t>
  </si>
  <si>
    <t>Расходы на обеспечение функций органов местного самоуправления</t>
  </si>
  <si>
    <t>5010000190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</si>
  <si>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</si>
  <si>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</si>
  <si>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</si>
  <si>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</si>
  <si>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</si>
  <si>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5100000000</t>
  </si>
  <si>
    <t>Обеспечение функционирования администрации муниципального образования</t>
  </si>
  <si>
    <t>5110000000</t>
  </si>
  <si>
    <t>5110000190</t>
  </si>
  <si>
    <t>Расходы на выплаты персоналу в целях обес-печения выполнения функций муниципаль-ными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</si>
  <si>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муници-пальных нужд</t>
  </si>
  <si>
    <t>992</t>
  </si>
  <si>
    <t>200</t>
  </si>
  <si>
    <t>Иные бюджетные ассигнования</t>
  </si>
  <si>
    <t>800</t>
  </si>
  <si>
    <t>Административные комиссии</t>
  </si>
  <si>
    <t>5120000000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</si>
  <si>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</si>
  <si>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5120060190</t>
  </si>
  <si>
    <t>Закупка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</si>
  <si>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</si>
  <si>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</si>
  <si>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полномочий поселений по осуществлению внешнего муници-пального контроля за исполнением местных бюджетов</t>
  </si>
  <si>
    <t>7590000000</t>
  </si>
  <si>
    <t>7590000190</t>
  </si>
  <si>
    <t>Межбюджетные трансферты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</si>
  <si>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</si>
  <si>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</si>
  <si>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</si>
  <si>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</si>
  <si>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Расходы на обеспечение функций органогв местного самоуправления</t>
  </si>
  <si>
    <t>Иные закупки товаров, работ и услуг для муниципальных нужд</t>
  </si>
  <si>
    <t>240</t>
  </si>
  <si>
    <t>Резервные фонды</t>
  </si>
  <si>
    <t>Финансовое обеспечение непредвиденных расходов</t>
  </si>
  <si>
    <t>5150000000</t>
  </si>
  <si>
    <t>Резервный фонд администрации муниципального района</t>
  </si>
  <si>
    <t>11</t>
  </si>
  <si>
    <t>5150020590</t>
  </si>
  <si>
    <t>-</t>
  </si>
  <si>
    <t>Резервные средства</t>
  </si>
  <si>
    <t>Другие общегосударственные вопросы</t>
  </si>
  <si>
    <t>Муниципальная программа «О проведении работ по уточнению записей в похозяйственных книгах» на 2017-2019 годы</t>
  </si>
  <si>
    <t>13</t>
  </si>
  <si>
    <t>0100000000</t>
  </si>
  <si>
    <t>Отдельные мероприятия муниципальной программы</t>
  </si>
  <si>
    <t>0110000000</t>
  </si>
  <si>
    <t>0110000001</t>
  </si>
  <si>
    <t>Муниципальная программа "Финансирование расходов по территориальным органам общественного самоуправления" на 2017-2019 годы</t>
  </si>
  <si>
    <t>0200000000</t>
  </si>
  <si>
    <t>0210000000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</si>
  <si>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2017-2019 годы</t>
  </si>
  <si>
    <t>0300000000</t>
  </si>
  <si>
    <t>0310000000</t>
  </si>
  <si>
    <t>Осуществление отдельных муниципальных полномочий по распоряжению земельными участками, собственность на которые не разграничена</t>
  </si>
  <si>
    <t>0320000000</t>
  </si>
  <si>
    <t>Муниципальная программа "Противодействие коррупции в Нововеличковском сельском поселении Динского района" на 2017-2019 годы</t>
  </si>
  <si>
    <t>1010000000</t>
  </si>
  <si>
    <t>Расходы на обеспечение деятельности централизованной бухгалтерии</t>
  </si>
  <si>
    <t>5160000000</t>
  </si>
  <si>
    <t>Обеспечение деятельности подведомственных учреждений (централизованной бухгалтерии)</t>
  </si>
  <si>
    <t>5160000590</t>
  </si>
  <si>
    <t>Реализация муниципальных функ-ций, связанных с муниципальным управлением</t>
  </si>
  <si>
    <t>5170000000</t>
  </si>
  <si>
    <t>Прочие обязательства муниципаль-ного образования</t>
  </si>
  <si>
    <t>5170029010</t>
  </si>
  <si>
    <t>Обеспечение хозяйственного обслуживания муниципальных органов</t>
  </si>
  <si>
    <t>5180000000</t>
  </si>
  <si>
    <t>Расходы на обеспечение деятельности (оказание услуг) муниципальных учреждений</t>
  </si>
  <si>
    <t>5180000590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</si>
  <si>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</si>
  <si>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</si>
  <si>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</si>
  <si>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</si>
  <si>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5520000000</t>
  </si>
  <si>
    <t>5520051180</t>
  </si>
  <si>
    <t> 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</si>
  <si>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</si>
  <si>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</si>
  <si>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</si>
  <si>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годы</t>
  </si>
  <si>
    <t>0400000000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</si>
  <si>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</si>
  <si>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0410000000</t>
  </si>
  <si>
    <t>Мероприятия по обеспечению безопасности людей на водных объектах</t>
  </si>
  <si>
    <t>0410000001</t>
  </si>
  <si>
    <t>0410000002</t>
  </si>
  <si>
    <t>0420000000</t>
  </si>
  <si>
    <t>Другие вопросы в области национальной безо-пасности и правоохранительной деятельности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</si>
  <si>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2017-2019 годы</t>
  </si>
  <si>
    <t>14</t>
  </si>
  <si>
    <t>0500000000</t>
  </si>
  <si>
    <t>Мероприятия по обеспечению пожарной безопасности</t>
  </si>
  <si>
    <t>0510000000</t>
  </si>
  <si>
    <t>Муниципальная программа "Противодейст-вие экстремизму и терроризму в Нововелич-ковском сельском поселении Динского рай-она" на 2017-2019 годы</t>
  </si>
  <si>
    <t>2010000000</t>
  </si>
  <si>
    <t>Мероприятия по профилактике терроризма и экстремизма</t>
  </si>
  <si>
    <t> 4</t>
  </si>
  <si>
    <t>Национальная экономика</t>
  </si>
  <si>
    <t>Общеэкономические вопросы</t>
  </si>
  <si>
    <t>Муниципальная программа «Организация временного трудоустройства граждан поселения» на 2017-2019 годы</t>
  </si>
  <si>
    <t>Организация временного трудоустройства граждан</t>
  </si>
  <si>
    <t>Организация временного трудоустройства несовершеннолетних граждан</t>
  </si>
  <si>
    <t>Дорожное  хозяйство (дорожные фонды)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</si>
  <si>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движения" на 2017-2019 годы</t>
  </si>
  <si>
    <t>0900000000</t>
  </si>
  <si>
    <t>Содержание и ремонт автомобильных дорог общего пользования, в том числе дорог в поселениях</t>
  </si>
  <si>
    <t>0910000000</t>
  </si>
  <si>
    <t>Повышение безопасности дорожного движения</t>
  </si>
  <si>
    <t>0920000000</t>
  </si>
  <si>
    <t>Подпрограмма "Приведение в нормативное состояние тротуаров и пешеходных переходов, расположенных на территории Нововеличковского сельского поселения Динского района на 2017-2019 годы"</t>
  </si>
  <si>
    <t>0930000000</t>
  </si>
  <si>
    <t>Другие вопросы в области национальной экономики</t>
  </si>
  <si>
    <t>Муниципальная программа "Комплексное развитие систем коммунальной инфраструктуры Нововеличковского сельского поселения" на 2017-2019 годы</t>
  </si>
  <si>
    <t>12</t>
  </si>
  <si>
    <t>0600000000</t>
  </si>
  <si>
    <t>Мероприятия по развитию систем  коммунальной инфраструктуры</t>
  </si>
  <si>
    <t>0610000000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</si>
  <si>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</si>
  <si>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Муниципальная программа "Поддержка малого и среднего предпринимательства в Нововеличковском сельском поселении Динского района" на 2017-2019 годы</t>
  </si>
  <si>
    <t>0700000000</t>
  </si>
  <si>
    <t>0710000000</t>
  </si>
  <si>
    <t>071000000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</si>
  <si>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</si>
  <si>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</si>
  <si>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</si>
  <si>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</si>
  <si>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</si>
  <si>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</si>
  <si>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Муниципальная программа «Энергосбережение и повышение энергетической эффективности на территории Нововеличковского сельского поселения" на 2017-2019 годы</t>
  </si>
  <si>
    <t>0800000000</t>
  </si>
  <si>
    <t>Мероприятия по проведению энергетической эффективности"</t>
  </si>
  <si>
    <t>0810000000</t>
  </si>
  <si>
    <t> 5</t>
  </si>
  <si>
    <t>Жилищно-коммунальное хозяйство</t>
  </si>
  <si>
    <t>05</t>
  </si>
  <si>
    <t>Коммунальное хозяйство</t>
  </si>
  <si>
    <t>1210000000</t>
  </si>
  <si>
    <t>Муниципальная программа "Развитие топливо-энергетического комплекса на территории Нововеличковского сельского поселения Динского района" на 2017-2019 гг.</t>
  </si>
  <si>
    <t>2110000000</t>
  </si>
  <si>
    <t>Благоустройство</t>
  </si>
  <si>
    <t>Дополнительная помощь местным бюджетам для решения социально-значимого вопроса</t>
  </si>
  <si>
    <t>5205000</t>
  </si>
  <si>
    <t>Субсидии на дополнительную помощь местным бюджетам для решения социально-значимого вопроса</t>
  </si>
  <si>
    <t>013</t>
  </si>
  <si>
    <t>Муниципальная программа «Благоустройство территории муниципального образования Ново-величковское сельское поселение Динского района» на 2017-2019 годы</t>
  </si>
  <si>
    <t>1300000000</t>
  </si>
  <si>
    <t>Уличное освещение</t>
  </si>
  <si>
    <t>1310000000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</si>
  <si>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</si>
  <si>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</si>
  <si>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1320000000</t>
  </si>
  <si>
    <t>Организация и содержание мест захоронения</t>
  </si>
  <si>
    <t>1330000000</t>
  </si>
  <si>
    <t>Прочие мероприятия по благоустройству городских округов и поселений</t>
  </si>
  <si>
    <t>1340000000</t>
  </si>
  <si>
    <t>Целевые программы муниципальных образований</t>
  </si>
  <si>
    <t>Сельские целевые программы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</si>
  <si>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</si>
  <si>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Межбюджетные трансферты на поощрение победителей краевого конкурса на звание "Лучший орган ТОС"</t>
  </si>
  <si>
    <t>1340060170</t>
  </si>
  <si>
    <t>Муниципальная программа "Организация вре-менного трудоустройства граждан поселения" на 2017-2019 годы</t>
  </si>
  <si>
    <t>1400000000</t>
  </si>
  <si>
    <t>Организация временного трудоустройства граждан поселений</t>
  </si>
  <si>
    <t>1410000000</t>
  </si>
  <si>
    <t> 6</t>
  </si>
  <si>
    <t>Образование</t>
  </si>
  <si>
    <t>Молодежная политика и оздоровление детей</t>
  </si>
  <si>
    <t>Организация временного трудоустройства несо-вершеннолетних граждан поселений</t>
  </si>
  <si>
    <t>1420000000</t>
  </si>
  <si>
    <t>Муниципальная программа "Молодежь сельского поселения"</t>
  </si>
  <si>
    <t>1500000</t>
  </si>
  <si>
    <t>Муниципальная программа "Молодежь сельского поселения" на 2017-2019 годы</t>
  </si>
  <si>
    <t>1500000000</t>
  </si>
  <si>
    <t>1510000000</t>
  </si>
  <si>
    <t>Муниципальная программа «Развитие культуры» на 2017-2019 годы</t>
  </si>
  <si>
    <t>08</t>
  </si>
  <si>
    <t>1600000000</t>
  </si>
  <si>
    <t>Культура</t>
  </si>
  <si>
    <t>Расходы на обеспечение деятельности учреждений культуры и кинематографии</t>
  </si>
  <si>
    <t>1610000000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</si>
  <si>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</si>
  <si>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</si>
  <si>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бюджетным учреждениям на иные цели</t>
  </si>
  <si>
    <t>031</t>
  </si>
  <si>
    <t>Расходы на обеспечение деятельности (оказание услуг) муниципальных  учреждений (МБУ "Культура")</t>
  </si>
  <si>
    <t>1610000590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</si>
  <si>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</si>
  <si>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</si>
  <si>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Компенсация расходов на оплату жилых поме-щений, отопления и освещения работникам, го-сударственных и муниципальных учреждений, проживающим и работающим в сельской мест-ности </t>
  </si>
  <si>
    <t>1610011390</t>
  </si>
  <si>
    <t>Предоставление субсидий бюджетным, авто-номным учреждениям и иным некоммерческим организациям</t>
  </si>
  <si>
    <t>Субсидии на стимулирование работников муниципальных учреждений в сфере культуры и искусства в рамках реализации государственной программы Краснодарского края "Развитие культуры" (МБУ «Культура»)</t>
  </si>
  <si>
    <t>1610060120</t>
  </si>
  <si>
    <t xml:space="preserve"> Повышение оплаты труда работникам муниципальных бюджетных учреждений культуры (местный  бюджет)</t>
  </si>
  <si>
    <t>16100S0120</t>
  </si>
  <si>
    <t>Расходы на обеспечение деятельности библиотек</t>
  </si>
  <si>
    <t>1620000000</t>
  </si>
  <si>
    <t>Расходы на обеспечение деятельности (ока-зание услуг) муниципальных учреждений (МБУК «Библиотечное объединение Новове-личковского сельского поселения»)</t>
  </si>
  <si>
    <t>1620000590</t>
  </si>
  <si>
    <t xml:space="preserve">Компенсация расходов на оплату жилых по-мещений, отопления и освещения работни-кам, государственных и муниципальных уч-реждений, проживающим и работающим в сельской местности </t>
  </si>
  <si>
    <t>1620011390</t>
  </si>
  <si>
    <t>Другие мероприятия в области культуры, кинематографии, средств массовой информации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</si>
  <si>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</si>
  <si>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</si>
  <si>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</si>
  <si>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Субсидии на проведение мероприятий по подключению общедоступных библиотек, находящихся в муниципальной собственно-сти, к сети интернет и развитие системы биб-лиотечного дела с учетом задачи расширения информационных технологий и оцифровки</t>
  </si>
  <si>
    <t>1620051460</t>
  </si>
  <si>
    <t>Предоставление субсидий бюджетным, авто-номным учреждениям и иным некоммерче-ским организациям</t>
  </si>
  <si>
    <t>Субсидии на дополнительную помощь мест-ным бюджетам для решения социально-значимых вопросов</t>
  </si>
  <si>
    <t>1620060050</t>
  </si>
  <si>
    <t>Подпрограмма "Кадровое обеспечение культуры Нововеличковского сельского поселения Динского район" на 2017-2019 годы</t>
  </si>
  <si>
    <t>1630000000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</si>
  <si>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</si>
  <si>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</si>
  <si>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</si>
  <si>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612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</si>
  <si>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</si>
  <si>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</si>
  <si>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</si>
  <si>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Субсидии на стимулирование работников муниципальных учреждений культуры</t>
  </si>
  <si>
    <t>1630065120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</si>
  <si>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</si>
  <si>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1640000000</t>
  </si>
  <si>
    <t>Другие вопросы в области  культуры</t>
  </si>
  <si>
    <t>Социальная политика</t>
  </si>
  <si>
    <t>10</t>
  </si>
  <si>
    <t>Социальное обеспечение населения</t>
  </si>
  <si>
    <t>Муниципальная программа старшее поколение</t>
  </si>
  <si>
    <t>1800000000</t>
  </si>
  <si>
    <t>1810000000</t>
  </si>
  <si>
    <t>Другие вопросы в области культуры, кинематографии</t>
  </si>
  <si>
    <t> 8</t>
  </si>
  <si>
    <t>Пенсионное обеспечение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</si>
  <si>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</si>
  <si>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</si>
  <si>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</si>
  <si>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</si>
  <si>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</si>
  <si>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</si>
  <si>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</si>
  <si>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</si>
  <si>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</si>
  <si>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</si>
  <si>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</si>
  <si>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</si>
  <si>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Сельская целевая программа "Жилище" на 2012 год</t>
  </si>
  <si>
    <t>7950216</t>
  </si>
  <si>
    <t>Субсидии гражданам на приобретение жилья</t>
  </si>
  <si>
    <t>322</t>
  </si>
  <si>
    <t>9 </t>
  </si>
  <si>
    <t>Физическая культура и спорт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</si>
  <si>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2016 год"</t>
  </si>
  <si>
    <t>1700000000</t>
  </si>
  <si>
    <t>Физическая культура</t>
  </si>
  <si>
    <t>Обеспечение деятельности подведомственных учреждений в области физической культуры и спорта</t>
  </si>
  <si>
    <t>1710000000</t>
  </si>
  <si>
    <t>Расходы на обеспечение деятельности (оказание услуг) государственных учреждений</t>
  </si>
  <si>
    <t>1710000590</t>
  </si>
  <si>
    <t>Массовый спорт</t>
  </si>
  <si>
    <t>Непрограммные расходы</t>
  </si>
  <si>
    <t>9900000</t>
  </si>
  <si>
    <t>Развитие физической культуры и спорта</t>
  </si>
  <si>
    <t>9900093</t>
  </si>
  <si>
    <t> 10</t>
  </si>
  <si>
    <t>Средства массовой информации</t>
  </si>
  <si>
    <t>Другие вопросы в области средств массовой информации</t>
  </si>
  <si>
    <t>1900000000</t>
  </si>
  <si>
    <t>Муниципальная программа "Развитие печатных средств массовой информации" на 2017-2019 годы</t>
  </si>
  <si>
    <t>1910000000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</si>
  <si>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</si>
  <si>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</si>
  <si>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Управление муниципальными финансами</t>
  </si>
  <si>
    <t>9600000000</t>
  </si>
  <si>
    <t>Управление муниципальным долгом и муници-пальными финансовыми активами района</t>
  </si>
  <si>
    <t>9610000000</t>
  </si>
  <si>
    <t>Процентные платежи по муниципальному долгу</t>
  </si>
  <si>
    <t>9610010150</t>
  </si>
  <si>
    <t xml:space="preserve">Обслуживание муниципального долга </t>
  </si>
  <si>
    <t>700</t>
  </si>
  <si>
    <t xml:space="preserve">ПРИЛОЖЕНИЕ № 4 </t>
  </si>
  <si>
    <t>Наименование расходов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</si>
  <si>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</si>
  <si>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</si>
  <si>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</si>
  <si>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</si>
  <si>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0102</t>
  </si>
  <si>
    <t>Функционирование высшего должностного лица субьекта РФ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</si>
  <si>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</si>
  <si>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</si>
  <si>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</si>
  <si>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</si>
  <si>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0107</t>
  </si>
  <si>
    <t>0111</t>
  </si>
  <si>
    <t>0113</t>
  </si>
  <si>
    <t>0200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</si>
  <si>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</si>
  <si>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</si>
  <si>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</si>
  <si>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</si>
  <si>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</si>
  <si>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</si>
  <si>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</si>
  <si>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</si>
  <si>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</si>
  <si>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</si>
  <si>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0401</t>
  </si>
  <si>
    <t>0409</t>
  </si>
  <si>
    <t>Дорожное хозяйство</t>
  </si>
  <si>
    <t>0412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</si>
  <si>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</si>
  <si>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</si>
  <si>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</si>
  <si>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0502</t>
  </si>
  <si>
    <t>0503</t>
  </si>
  <si>
    <t>0700</t>
  </si>
  <si>
    <t>ОБРАЗОВАНИЕ</t>
  </si>
  <si>
    <t>0707</t>
  </si>
  <si>
    <t>0800</t>
  </si>
  <si>
    <t>КУЛЬТУРА</t>
  </si>
  <si>
    <t>0801</t>
  </si>
  <si>
    <t>0804</t>
  </si>
  <si>
    <t>Другие вопросы в области культуры</t>
  </si>
  <si>
    <t>СОЦИАЛЬНАЯ ПОЛИТИКА</t>
  </si>
  <si>
    <t>1003</t>
  </si>
  <si>
    <t>ФИЗИЧЕСКАЯ КУЛЬТУРА И СПОРТ</t>
  </si>
  <si>
    <t>1101</t>
  </si>
  <si>
    <t xml:space="preserve">Спорт и физическая культура </t>
  </si>
  <si>
    <t>1102</t>
  </si>
  <si>
    <t>1200</t>
  </si>
  <si>
    <t>1202</t>
  </si>
  <si>
    <t>Периодическая печать и издательства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</si>
  <si>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</si>
  <si>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</si>
  <si>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</si>
  <si>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</si>
  <si>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9800</t>
  </si>
  <si>
    <t>ВСЕГО РАСХОДОВ</t>
  </si>
  <si>
    <t xml:space="preserve">ПРИЛОЖЕНИЕ № 5 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</si>
  <si>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</si>
  <si>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</si>
  <si>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 финансирования дефицита, всего</t>
  </si>
  <si>
    <t>Источники внутреннего финансирования дефицита бюджета, всего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</si>
  <si>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</si>
  <si>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</si>
  <si>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</si>
  <si>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</si>
  <si>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</si>
  <si>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</si>
  <si>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</si>
  <si>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</si>
  <si>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</si>
  <si>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</si>
  <si>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</si>
  <si>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</si>
  <si>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</si>
  <si>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</si>
  <si>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</si>
  <si>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</si>
  <si>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</si>
  <si>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</si>
  <si>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</si>
  <si>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</si>
  <si>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 xml:space="preserve">Увеличение прочих остатков денежных средств бюджета поселения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</si>
  <si>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</si>
  <si>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</si>
  <si>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</si>
  <si>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</si>
  <si>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</si>
  <si>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</si>
  <si>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</si>
  <si>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 xml:space="preserve">Уменьшение прочих остатков денежных средств бюджета поселения </t>
  </si>
  <si>
    <t>ПРИЛОЖЕНИЕ № 6</t>
  </si>
  <si>
    <t>рублей</t>
  </si>
  <si>
    <t>КСЦР</t>
  </si>
  <si>
    <t>% выполнения</t>
  </si>
  <si>
    <t>Муниципальная программа "Противодействие коррупции в Нововеличковском сельском поселении Динского района" на 2017-2019 гг.</t>
  </si>
  <si>
    <t>Муниципальная программа "Обеспечение пожарной безопасности объектов в Нововеличковском сельском поселении Динского района" на 2017-2019 годы</t>
  </si>
  <si>
    <t>Муниципальная программа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движения" на 2017-2019 гг.</t>
  </si>
  <si>
    <t>Муниципальная программа "Энергосбережение и повышение энергетической эффективности на территории Нововеличковского сельского поселения" на 2017-2019 гг.</t>
  </si>
  <si>
    <t>Муниципальная программа «Благоустройство территории муниципального образования Нововеличковское сельское поселение Динского района»на 2017-2019 годы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</si>
  <si>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района" на 2017-2019 годы</t>
  </si>
  <si>
    <t>Муниципальная программа "Старшее поколение" на 2017-2019 годы</t>
  </si>
  <si>
    <t>Муниципальная программа «Противодействие экстремизму и терроризму в Нововеличков-ском сельском поселении Динского района» на 2017-2019 годы,</t>
  </si>
  <si>
    <t>Муниципальная программа "Развитие печатных средств массовой информации" на 2017-2019 гг.</t>
  </si>
  <si>
    <t>Итого</t>
  </si>
  <si>
    <t>ПРИЛОЖЕНИЕ № 7</t>
  </si>
  <si>
    <t>Направлено на мероприятия</t>
  </si>
  <si>
    <t xml:space="preserve">% исполнения к уточнен.плану  </t>
  </si>
  <si>
    <t xml:space="preserve"> -</t>
  </si>
  <si>
    <t>Начальник  отдела финансов и муниципальных закупок</t>
  </si>
  <si>
    <t>ПРИЛОЖЕНИЕ № 8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</si>
  <si>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</si>
  <si>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</si>
  <si>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</si>
  <si>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</si>
  <si>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</si>
  <si>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 xml:space="preserve">МБУ "Культура " НСП </t>
  </si>
  <si>
    <t>МБУК "Библиотечное объединение Нововеличковского сельского поселения"</t>
  </si>
  <si>
    <t>6 чел.</t>
  </si>
  <si>
    <t>МКУ "Централизованная бухгалтерия Нововеличковского сельского поселения"</t>
  </si>
  <si>
    <t>3 чел.</t>
  </si>
  <si>
    <t>МКУ "Обеспечение деятельности администрации Нововеличковского сельского поселения"</t>
  </si>
  <si>
    <t>МБУ  "Спорт"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</si>
  <si>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</si>
  <si>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</si>
  <si>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</si>
  <si>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1 17 05050 10 0000 180</t>
  </si>
  <si>
    <t>2 02 15001 10 0000 151</t>
  </si>
  <si>
    <t>Субсидия бюджетам сельских поселений на поддержку отрасли культура</t>
  </si>
  <si>
    <t>2 02 29999 10 0000 151</t>
  </si>
  <si>
    <t>2 02 30000 00 0000 151</t>
  </si>
  <si>
    <t>2 02 30024 10 0000 151</t>
  </si>
  <si>
    <t>2 02 35118 10 0000 151</t>
  </si>
  <si>
    <t>880</t>
  </si>
  <si>
    <t>1000000000</t>
  </si>
  <si>
    <t>Субсидии на капитальный ремонт и ремонт автомобильных дорог общего пользования местного значения</t>
  </si>
  <si>
    <t>09400S2440</t>
  </si>
  <si>
    <t>Межбюджетные трансферты на поощрение победителей краевого конкурса на звание "Лучшее поселение Краснодарского края за 2017 год" (теплоснабжение)</t>
  </si>
  <si>
    <t>12100S0170</t>
  </si>
  <si>
    <t>1 09 04053 10 0000 110</t>
  </si>
  <si>
    <t>1 14 02053 10 0000 440</t>
  </si>
  <si>
    <t>1 14 00000 00 0000 000</t>
  </si>
  <si>
    <t>Доходы от реализации иного имущества, находящегося в собственности</t>
  </si>
  <si>
    <t>Прочие доходы от компенсации затарт</t>
  </si>
  <si>
    <t>1 13 00000 00 0000 000</t>
  </si>
  <si>
    <t xml:space="preserve">Дотации бюджетам сельских поселений на поддержку мер по обепечению сбалансированности бюджетов </t>
  </si>
  <si>
    <t>2 02 15002 10 0000 151</t>
  </si>
  <si>
    <t>Прочие дотации бюджетам поселений</t>
  </si>
  <si>
    <t>2 02 19999 10 0000 151</t>
  </si>
  <si>
    <t xml:space="preserve">Субсидии бюджетам сельских поселений на обустройство и восстановление воинских захоронений , находящихся в государственной собственности </t>
  </si>
  <si>
    <t>0 02 25299 10 0000 151</t>
  </si>
  <si>
    <t>Субвенции бюджетам сельских поселений на выполнение передаваемых пролномочий субъектов Российской Федерации</t>
  </si>
  <si>
    <t>2 07 05030 10 0000 151</t>
  </si>
  <si>
    <t>2 19 35118 10 0000 151</t>
  </si>
  <si>
    <t>Прочие поступления от использования имущества, находящегося в сосбственности сельских поселений  ( за исключением имущества муниципальных бюджетных и автономных учреждений , а так же имущества муниципальных унитарных предприятий, в том числе казеных)</t>
  </si>
  <si>
    <t>1 11 09045 10 0000 120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</si>
  <si>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</si>
  <si>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2 02 25299 10 0000 151</t>
  </si>
  <si>
    <t>Прочие субсидии субсидии поселений</t>
  </si>
  <si>
    <t xml:space="preserve">Прочие безвозмездные поступленияв бюджеты сельских поселений </t>
  </si>
  <si>
    <t>Возврат остатков субвенций на осуществление первичного воинсокго учета на территориях, где отсутствуют военные комиссариаты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</si>
  <si>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</si>
  <si>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Прочие доходы от компенсации затрат</t>
  </si>
  <si>
    <t xml:space="preserve">Доходы от реализации иного имущества, нгаходящегося в собственности </t>
  </si>
  <si>
    <t>2000000000</t>
  </si>
  <si>
    <t>Муниципальная программа "Развитие систем коммнуальногто комплекса Нововеличковского сельского посления на 2019 год"</t>
  </si>
  <si>
    <t>2200000000</t>
  </si>
  <si>
    <t>2210000000</t>
  </si>
  <si>
    <t>2220000000</t>
  </si>
  <si>
    <t>Субсидии (гранты в форме субсидий) на финансовое обеспечение затарт в связи с производстовм (реализацией) товаров, выполнением работ, оказанием услуг, не подлежащее казначейскому сопровождению</t>
  </si>
  <si>
    <t>22200S0170</t>
  </si>
  <si>
    <t>Отдельные мероприятия муниципальной программы в области газоснабжения</t>
  </si>
  <si>
    <t>2230000000</t>
  </si>
  <si>
    <t>Прочая закупка товаров, работ и услуг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</si>
  <si>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</si>
  <si>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 в администрации Нововоеличковского сельского поселения на 2019 год"</t>
  </si>
  <si>
    <t>2300000000</t>
  </si>
  <si>
    <t>2310000000</t>
  </si>
  <si>
    <t>Подпрограмма "Сохранение,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значения" на 2017-2019гг.</t>
  </si>
  <si>
    <t>Мероприятия сохранения, реставрации, реконструкцииобъектво культурного наследия</t>
  </si>
  <si>
    <t>Мероприятия, звязанные с реализацией целевой программы "Увековечивание памяти погибших при защите Отечества на 2019-2024 годы"</t>
  </si>
  <si>
    <t>16400L229F</t>
  </si>
  <si>
    <t>Проведение мероприятий, посвященных памятным датам, знаменательным событиям</t>
  </si>
  <si>
    <t>1660000000</t>
  </si>
  <si>
    <t>Непрограмные расходы</t>
  </si>
  <si>
    <t>9900000000</t>
  </si>
  <si>
    <t>Мероприятия по социальной поддержке граждан</t>
  </si>
  <si>
    <t>9900000550</t>
  </si>
  <si>
    <t>Социальное обеспечение и иные выплаты  населению</t>
  </si>
  <si>
    <t>300</t>
  </si>
  <si>
    <t>Мероприятия по укреплению материально-технической базы</t>
  </si>
  <si>
    <t>1720000000</t>
  </si>
  <si>
    <t>Анализ исполнения расходов  бюджета Нововеличковского сельского поселения за 2019 г.
по разделам и подразделам функциональной классификации расходов</t>
  </si>
  <si>
    <t>Уточненный  план 2019 г.</t>
  </si>
  <si>
    <t>Исполнен за  2019 г.</t>
  </si>
  <si>
    <t>0705</t>
  </si>
  <si>
    <t>Отчет 
об использовании бюджетных ассигнований резервного фонда 
администрации Нововеличковского сельского поселения за 2019 года</t>
  </si>
  <si>
    <t xml:space="preserve">Уточненный  план на  2019 года </t>
  </si>
  <si>
    <t xml:space="preserve">Исполнен за 2019 года </t>
  </si>
  <si>
    <t>Утверждено на 2019 год</t>
  </si>
  <si>
    <t>Исполнено за 2019 год</t>
  </si>
  <si>
    <t>Назначено на 2019 год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</si>
  <si>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2019 год</t>
  </si>
  <si>
    <t>Исполнение муниципальных программ
 Нововеличковского сельского поселения за 2019 год</t>
  </si>
  <si>
    <t>Кредиты кредитных учреждений в валюте Российской Федерации</t>
  </si>
  <si>
    <t>000 01 02 01 00 00 0000 700</t>
  </si>
  <si>
    <t>000 01 02 01 00 10 0000 710</t>
  </si>
  <si>
    <t>000 01 02 01 00 00 0000 800</t>
  </si>
  <si>
    <t>000 01 02 01 00 10 0000 810</t>
  </si>
  <si>
    <t>Исполнение источников внутреннего финансирования дефицита бюджета
Нововеличковского сельского поселения за 2019год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</si>
  <si>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гг.</t>
  </si>
  <si>
    <t>Подпрограмма "Сохранение, использование и популяризация объектов культурного наследия (памятников истории и культуры), находящегося в собственности поселени, охрана объектов культурного наследия (памятников истории и культуры) местного (муниципального) значения" на 2017-2019 гг.</t>
  </si>
  <si>
    <t>Муниципальная программа "Противодействие экстремизму и терроризму в Нововеличковском сельском поселении Динского района" на 2017-2019 годы</t>
  </si>
  <si>
    <t>Муниципальная программа "Развитие систем коммунального комплекса Нововеличковского сельского поселения на 2019 год"</t>
  </si>
  <si>
    <t>Муниципальная программа "Развитие муниципальной службы в администрации Нововеличковского сельского поселения на 2019 год"</t>
  </si>
  <si>
    <t>8 чел.</t>
  </si>
  <si>
    <t xml:space="preserve">16 чел. </t>
  </si>
  <si>
    <t>Уточненный план на 2019 год</t>
  </si>
  <si>
    <t>Факт 2019 год</t>
  </si>
  <si>
    <t>Кассовое исполнение за 2019 год</t>
  </si>
  <si>
    <t>Исполнено за  2019год</t>
  </si>
  <si>
    <t>Численность работников муниципальных учреждений Нововеличковского сельского поселения составляет                                52 чел., в том числе по учреждениям:</t>
  </si>
  <si>
    <t>к   решению Совета Нововеличковского сельского поселения Динского района                                                                            от 28.04.2020 №57-12/4</t>
  </si>
  <si>
    <t>к решению Совета Нововеличковского сельского поселения Динского района                                      от 28.04.2020№ 57-12/4</t>
  </si>
</sst>
</file>

<file path=xl/styles.xml><?xml version="1.0" encoding="utf-8"?>
<styleSheet xmlns="http://schemas.openxmlformats.org/spreadsheetml/2006/main">
  <numFmts count="10">
    <numFmt numFmtId="172" formatCode="#,##0.0"/>
    <numFmt numFmtId="173" formatCode="0.0"/>
    <numFmt numFmtId="174" formatCode="#,##0.000"/>
    <numFmt numFmtId="175" formatCode="_-* #,##0.00_р_._-;\-* #,##0.00_р_._-;_-* \-??_р_._-;_-@_-"/>
    <numFmt numFmtId="176" formatCode="_-* #,##0.0_р_._-;\-* #,##0.0_р_._-;_-* \-??_р_._-;_-@_-"/>
    <numFmt numFmtId="177" formatCode="_(* #,##0.0_);_(* \(#,##0.0\);_(* \-??_);_(@_)"/>
    <numFmt numFmtId="178" formatCode="_(* #,##0.00_);_(* \(#,##0.00\);_(* \-??_);_(@_)"/>
    <numFmt numFmtId="179" formatCode="#,##0.0_р_.;[Red]\-#,##0.0_р_."/>
    <numFmt numFmtId="180" formatCode="#,##0;[Red]\-#,##0"/>
    <numFmt numFmtId="181" formatCode="_-* #,##0.0_р_._-;\-* #,##0.0_р_._-;_-* \-?_р_._-;_-@_-"/>
  </numFmts>
  <fonts count="29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5" fontId="27" fillId="0" borderId="0" applyFill="0" applyBorder="0" applyAlignment="0" applyProtection="0"/>
  </cellStyleXfs>
  <cellXfs count="39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72" fontId="4" fillId="0" borderId="1" xfId="0" applyNumberFormat="1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73" fontId="5" fillId="0" borderId="1" xfId="0" applyNumberFormat="1" applyFont="1" applyBorder="1"/>
    <xf numFmtId="173" fontId="3" fillId="0" borderId="1" xfId="0" applyNumberFormat="1" applyFont="1" applyBorder="1"/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173" fontId="4" fillId="0" borderId="1" xfId="0" applyNumberFormat="1" applyFont="1" applyBorder="1"/>
    <xf numFmtId="0" fontId="6" fillId="0" borderId="0" xfId="0" applyFont="1"/>
    <xf numFmtId="3" fontId="3" fillId="0" borderId="1" xfId="0" applyNumberFormat="1" applyFont="1" applyFill="1" applyBorder="1" applyAlignment="1">
      <alignment wrapText="1"/>
    </xf>
    <xf numFmtId="172" fontId="4" fillId="0" borderId="1" xfId="0" applyNumberFormat="1" applyFont="1" applyFill="1" applyBorder="1" applyAlignment="1">
      <alignment horizontal="center" wrapText="1"/>
    </xf>
    <xf numFmtId="173" fontId="3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173" fontId="8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73" fontId="9" fillId="0" borderId="1" xfId="0" applyNumberFormat="1" applyFont="1" applyBorder="1" applyAlignment="1">
      <alignment wrapText="1"/>
    </xf>
    <xf numFmtId="173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wrapText="1"/>
    </xf>
    <xf numFmtId="0" fontId="0" fillId="2" borderId="0" xfId="0" applyFill="1"/>
    <xf numFmtId="174" fontId="9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8" fillId="0" borderId="1" xfId="0" applyNumberFormat="1" applyFont="1" applyBorder="1"/>
    <xf numFmtId="3" fontId="4" fillId="0" borderId="1" xfId="0" applyNumberFormat="1" applyFont="1" applyBorder="1"/>
    <xf numFmtId="0" fontId="0" fillId="0" borderId="0" xfId="0" applyFont="1"/>
    <xf numFmtId="0" fontId="8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/>
    </xf>
    <xf numFmtId="173" fontId="10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4" fillId="2" borderId="1" xfId="0" applyNumberFormat="1" applyFont="1" applyFill="1" applyBorder="1" applyAlignment="1" applyProtection="1">
      <alignment horizontal="center" vertical="top" wrapText="1"/>
    </xf>
    <xf numFmtId="3" fontId="4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 applyBorder="1"/>
    <xf numFmtId="173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/>
    <xf numFmtId="176" fontId="0" fillId="0" borderId="0" xfId="1" applyNumberFormat="1" applyFont="1" applyFill="1" applyBorder="1" applyAlignment="1" applyProtection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72" fontId="3" fillId="0" borderId="1" xfId="0" applyNumberFormat="1" applyFont="1" applyBorder="1"/>
    <xf numFmtId="172" fontId="4" fillId="0" borderId="1" xfId="0" applyNumberFormat="1" applyFont="1" applyBorder="1"/>
    <xf numFmtId="0" fontId="7" fillId="0" borderId="1" xfId="0" applyFont="1" applyBorder="1" applyAlignment="1">
      <alignment wrapText="1"/>
    </xf>
    <xf numFmtId="172" fontId="7" fillId="0" borderId="1" xfId="0" applyNumberFormat="1" applyFont="1" applyBorder="1"/>
    <xf numFmtId="0" fontId="8" fillId="0" borderId="1" xfId="0" applyFont="1" applyBorder="1" applyAlignment="1">
      <alignment wrapText="1"/>
    </xf>
    <xf numFmtId="172" fontId="8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3" fontId="4" fillId="2" borderId="2" xfId="0" applyNumberFormat="1" applyFont="1" applyFill="1" applyBorder="1" applyAlignment="1" applyProtection="1">
      <alignment vertical="top" wrapText="1"/>
    </xf>
    <xf numFmtId="0" fontId="4" fillId="0" borderId="2" xfId="0" applyFont="1" applyBorder="1" applyAlignment="1">
      <alignment wrapText="1"/>
    </xf>
    <xf numFmtId="0" fontId="8" fillId="0" borderId="2" xfId="0" applyFont="1" applyFill="1" applyBorder="1" applyAlignment="1" applyProtection="1">
      <alignment vertical="top" wrapText="1"/>
    </xf>
    <xf numFmtId="0" fontId="8" fillId="0" borderId="1" xfId="0" applyFont="1" applyBorder="1"/>
    <xf numFmtId="173" fontId="8" fillId="0" borderId="1" xfId="0" applyNumberFormat="1" applyFont="1" applyBorder="1"/>
    <xf numFmtId="0" fontId="4" fillId="0" borderId="2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Fill="1" applyAlignment="1"/>
    <xf numFmtId="0" fontId="0" fillId="0" borderId="0" xfId="0" applyFill="1"/>
    <xf numFmtId="49" fontId="0" fillId="0" borderId="0" xfId="0" applyNumberFormat="1" applyFill="1"/>
    <xf numFmtId="177" fontId="0" fillId="0" borderId="0" xfId="1" applyNumberFormat="1" applyFont="1" applyFill="1" applyBorder="1" applyAlignment="1" applyProtection="1"/>
    <xf numFmtId="0" fontId="1" fillId="0" borderId="0" xfId="0" applyFont="1" applyFill="1" applyAlignment="1">
      <alignment horizontal="right" wrapText="1"/>
    </xf>
    <xf numFmtId="176" fontId="4" fillId="0" borderId="0" xfId="1" applyNumberFormat="1" applyFont="1" applyFill="1" applyBorder="1" applyAlignment="1" applyProtection="1"/>
    <xf numFmtId="0" fontId="4" fillId="0" borderId="0" xfId="0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76" fontId="0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justify" wrapText="1"/>
    </xf>
    <xf numFmtId="49" fontId="12" fillId="0" borderId="1" xfId="0" applyNumberFormat="1" applyFont="1" applyFill="1" applyBorder="1" applyAlignment="1">
      <alignment horizontal="center" wrapText="1"/>
    </xf>
    <xf numFmtId="177" fontId="11" fillId="0" borderId="1" xfId="1" applyNumberFormat="1" applyFont="1" applyFill="1" applyBorder="1" applyAlignment="1" applyProtection="1">
      <alignment horizontal="right"/>
    </xf>
    <xf numFmtId="177" fontId="12" fillId="0" borderId="1" xfId="1" applyNumberFormat="1" applyFont="1" applyFill="1" applyBorder="1" applyAlignment="1" applyProtection="1">
      <alignment horizontal="right"/>
    </xf>
    <xf numFmtId="49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vertical="top" wrapText="1"/>
    </xf>
    <xf numFmtId="177" fontId="11" fillId="0" borderId="1" xfId="1" applyNumberFormat="1" applyFont="1" applyFill="1" applyBorder="1" applyAlignment="1" applyProtection="1">
      <alignment horizontal="center"/>
    </xf>
    <xf numFmtId="172" fontId="11" fillId="0" borderId="1" xfId="1" applyNumberFormat="1" applyFont="1" applyFill="1" applyBorder="1" applyAlignment="1" applyProtection="1">
      <alignment horizontal="right"/>
    </xf>
    <xf numFmtId="0" fontId="12" fillId="0" borderId="2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0" fillId="0" borderId="0" xfId="0" applyFont="1" applyFill="1"/>
    <xf numFmtId="49" fontId="11" fillId="0" borderId="2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177" fontId="11" fillId="0" borderId="5" xfId="1" applyNumberFormat="1" applyFont="1" applyFill="1" applyBorder="1" applyAlignment="1" applyProtection="1">
      <alignment horizontal="center"/>
    </xf>
    <xf numFmtId="177" fontId="11" fillId="0" borderId="6" xfId="1" applyNumberFormat="1" applyFont="1" applyFill="1" applyBorder="1" applyAlignment="1" applyProtection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11" fillId="0" borderId="0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8" xfId="0" applyFont="1" applyFill="1" applyBorder="1" applyAlignment="1">
      <alignment horizontal="justify" wrapText="1"/>
    </xf>
    <xf numFmtId="0" fontId="11" fillId="0" borderId="0" xfId="0" applyFont="1" applyAlignment="1">
      <alignment wrapText="1"/>
    </xf>
    <xf numFmtId="49" fontId="11" fillId="0" borderId="1" xfId="0" applyNumberFormat="1" applyFont="1" applyFill="1" applyBorder="1"/>
    <xf numFmtId="0" fontId="14" fillId="0" borderId="0" xfId="0" applyFont="1" applyFill="1"/>
    <xf numFmtId="0" fontId="15" fillId="0" borderId="0" xfId="0" applyFont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6" fillId="0" borderId="0" xfId="0" applyFont="1"/>
    <xf numFmtId="0" fontId="1" fillId="0" borderId="0" xfId="0" applyFont="1"/>
    <xf numFmtId="0" fontId="16" fillId="0" borderId="0" xfId="0" applyFont="1" applyAlignment="1"/>
    <xf numFmtId="0" fontId="1" fillId="2" borderId="0" xfId="0" applyFont="1" applyFill="1" applyAlignment="1">
      <alignment horizontal="center" wrapText="1"/>
    </xf>
    <xf numFmtId="0" fontId="17" fillId="0" borderId="0" xfId="0" applyFo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179" fontId="3" fillId="2" borderId="1" xfId="1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wrapText="1"/>
    </xf>
    <xf numFmtId="179" fontId="1" fillId="2" borderId="1" xfId="1" applyNumberFormat="1" applyFont="1" applyFill="1" applyBorder="1" applyAlignment="1" applyProtection="1">
      <alignment horizontal="center" vertical="center" wrapText="1"/>
    </xf>
    <xf numFmtId="179" fontId="1" fillId="2" borderId="2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top" wrapText="1"/>
    </xf>
    <xf numFmtId="180" fontId="3" fillId="2" borderId="3" xfId="1" applyNumberFormat="1" applyFont="1" applyFill="1" applyBorder="1" applyAlignment="1" applyProtection="1">
      <alignment vertical="top" wrapText="1"/>
    </xf>
    <xf numFmtId="172" fontId="3" fillId="2" borderId="1" xfId="1" applyNumberFormat="1" applyFont="1" applyFill="1" applyBorder="1" applyAlignment="1" applyProtection="1">
      <alignment vertical="top"/>
      <protection locked="0"/>
    </xf>
    <xf numFmtId="4" fontId="3" fillId="2" borderId="2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/>
    <xf numFmtId="49" fontId="1" fillId="2" borderId="1" xfId="1" applyNumberFormat="1" applyFont="1" applyFill="1" applyBorder="1" applyAlignment="1" applyProtection="1">
      <alignment horizontal="center" vertical="top" wrapText="1"/>
    </xf>
    <xf numFmtId="180" fontId="1" fillId="2" borderId="3" xfId="1" applyNumberFormat="1" applyFont="1" applyFill="1" applyBorder="1" applyAlignment="1" applyProtection="1">
      <alignment vertical="top" wrapText="1"/>
    </xf>
    <xf numFmtId="0" fontId="1" fillId="2" borderId="3" xfId="0" applyFont="1" applyFill="1" applyBorder="1" applyAlignment="1">
      <alignment vertical="top" wrapText="1"/>
    </xf>
    <xf numFmtId="172" fontId="1" fillId="2" borderId="1" xfId="1" applyNumberFormat="1" applyFont="1" applyFill="1" applyBorder="1" applyAlignment="1" applyProtection="1"/>
    <xf numFmtId="172" fontId="1" fillId="2" borderId="1" xfId="1" applyNumberFormat="1" applyFont="1" applyFill="1" applyBorder="1" applyAlignment="1" applyProtection="1">
      <alignment vertical="top"/>
    </xf>
    <xf numFmtId="4" fontId="3" fillId="2" borderId="1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72" fontId="1" fillId="2" borderId="1" xfId="1" applyNumberFormat="1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72" fontId="3" fillId="2" borderId="1" xfId="1" applyNumberFormat="1" applyFont="1" applyFill="1" applyBorder="1" applyAlignment="1" applyProtection="1">
      <protection locked="0"/>
    </xf>
    <xf numFmtId="4" fontId="3" fillId="2" borderId="2" xfId="0" applyNumberFormat="1" applyFont="1" applyFill="1" applyBorder="1" applyAlignment="1"/>
    <xf numFmtId="0" fontId="1" fillId="2" borderId="0" xfId="0" applyFont="1" applyFill="1" applyAlignment="1">
      <alignment vertical="top" wrapText="1"/>
    </xf>
    <xf numFmtId="172" fontId="1" fillId="2" borderId="1" xfId="1" applyNumberFormat="1" applyFont="1" applyFill="1" applyBorder="1" applyAlignment="1" applyProtection="1">
      <protection locked="0"/>
    </xf>
    <xf numFmtId="0" fontId="3" fillId="2" borderId="3" xfId="0" applyFont="1" applyFill="1" applyBorder="1" applyAlignment="1">
      <alignment vertical="top"/>
    </xf>
    <xf numFmtId="4" fontId="1" fillId="2" borderId="2" xfId="0" applyNumberFormat="1" applyFont="1" applyFill="1" applyBorder="1" applyAlignment="1"/>
    <xf numFmtId="179" fontId="3" fillId="2" borderId="3" xfId="1" applyNumberFormat="1" applyFont="1" applyFill="1" applyBorder="1" applyAlignment="1" applyProtection="1">
      <alignment vertical="top" wrapText="1"/>
    </xf>
    <xf numFmtId="179" fontId="1" fillId="2" borderId="3" xfId="1" applyNumberFormat="1" applyFont="1" applyFill="1" applyBorder="1" applyAlignment="1" applyProtection="1">
      <alignment vertical="top" wrapText="1"/>
    </xf>
    <xf numFmtId="172" fontId="3" fillId="2" borderId="2" xfId="1" applyNumberFormat="1" applyFont="1" applyFill="1" applyBorder="1" applyAlignment="1" applyProtection="1">
      <protection locked="0"/>
    </xf>
    <xf numFmtId="172" fontId="1" fillId="2" borderId="2" xfId="1" applyNumberFormat="1" applyFont="1" applyFill="1" applyBorder="1" applyAlignment="1" applyProtection="1">
      <protection locked="0"/>
    </xf>
    <xf numFmtId="4" fontId="3" fillId="2" borderId="2" xfId="1" applyNumberFormat="1" applyFont="1" applyFill="1" applyBorder="1" applyAlignment="1" applyProtection="1">
      <protection locked="0"/>
    </xf>
    <xf numFmtId="0" fontId="18" fillId="0" borderId="0" xfId="0" applyFont="1"/>
    <xf numFmtId="0" fontId="19" fillId="0" borderId="0" xfId="0" applyFont="1"/>
    <xf numFmtId="172" fontId="3" fillId="2" borderId="9" xfId="1" applyNumberFormat="1" applyFont="1" applyFill="1" applyBorder="1" applyAlignment="1" applyProtection="1">
      <protection locked="0"/>
    </xf>
    <xf numFmtId="4" fontId="3" fillId="2" borderId="9" xfId="1" applyNumberFormat="1" applyFont="1" applyFill="1" applyBorder="1" applyAlignment="1" applyProtection="1">
      <protection locked="0"/>
    </xf>
    <xf numFmtId="0" fontId="16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/>
    <xf numFmtId="0" fontId="1" fillId="0" borderId="1" xfId="0" applyFont="1" applyBorder="1" applyAlignment="1">
      <alignment horizontal="center" wrapText="1"/>
    </xf>
    <xf numFmtId="176" fontId="1" fillId="0" borderId="1" xfId="1" applyNumberFormat="1" applyFont="1" applyFill="1" applyBorder="1" applyAlignment="1" applyProtection="1">
      <alignment horizontal="center" wrapText="1"/>
    </xf>
    <xf numFmtId="49" fontId="1" fillId="0" borderId="1" xfId="1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176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justify"/>
    </xf>
    <xf numFmtId="176" fontId="3" fillId="0" borderId="1" xfId="1" applyNumberFormat="1" applyFont="1" applyFill="1" applyBorder="1" applyAlignment="1" applyProtection="1"/>
    <xf numFmtId="176" fontId="1" fillId="0" borderId="1" xfId="1" applyNumberFormat="1" applyFont="1" applyFill="1" applyBorder="1" applyAlignment="1" applyProtection="1"/>
    <xf numFmtId="181" fontId="3" fillId="0" borderId="1" xfId="1" applyNumberFormat="1" applyFont="1" applyFill="1" applyBorder="1" applyAlignment="1" applyProtection="1"/>
    <xf numFmtId="0" fontId="1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173" fontId="3" fillId="0" borderId="1" xfId="1" applyNumberFormat="1" applyFont="1" applyFill="1" applyBorder="1" applyAlignment="1" applyProtection="1"/>
    <xf numFmtId="173" fontId="3" fillId="0" borderId="1" xfId="1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176" fontId="1" fillId="0" borderId="1" xfId="1" applyNumberFormat="1" applyFont="1" applyFill="1" applyBorder="1" applyAlignment="1" applyProtection="1">
      <alignment horizontal="right" vertical="top"/>
    </xf>
    <xf numFmtId="178" fontId="0" fillId="0" borderId="0" xfId="1" applyNumberFormat="1" applyFont="1" applyFill="1" applyBorder="1" applyAlignment="1" applyProtection="1"/>
    <xf numFmtId="0" fontId="2" fillId="0" borderId="0" xfId="0" applyFont="1"/>
    <xf numFmtId="0" fontId="21" fillId="0" borderId="0" xfId="0" applyFont="1" applyAlignment="1"/>
    <xf numFmtId="0" fontId="21" fillId="0" borderId="0" xfId="0" applyFont="1"/>
    <xf numFmtId="178" fontId="1" fillId="0" borderId="0" xfId="1" applyNumberFormat="1" applyFont="1" applyFill="1" applyBorder="1" applyAlignment="1" applyProtection="1"/>
    <xf numFmtId="0" fontId="2" fillId="0" borderId="0" xfId="0" applyFont="1" applyAlignment="1">
      <alignment horizontal="left" vertical="top" wrapText="1"/>
    </xf>
    <xf numFmtId="178" fontId="3" fillId="0" borderId="0" xfId="1" applyNumberFormat="1" applyFont="1" applyFill="1" applyBorder="1" applyAlignment="1" applyProtection="1">
      <alignment horizontal="center" wrapText="1"/>
    </xf>
    <xf numFmtId="0" fontId="2" fillId="2" borderId="0" xfId="0" applyFont="1" applyFill="1" applyAlignment="1">
      <alignment horizontal="right" wrapText="1"/>
    </xf>
    <xf numFmtId="0" fontId="24" fillId="0" borderId="1" xfId="0" applyFont="1" applyBorder="1" applyAlignment="1">
      <alignment horizontal="center"/>
    </xf>
    <xf numFmtId="178" fontId="3" fillId="0" borderId="1" xfId="1" applyNumberFormat="1" applyFont="1" applyFill="1" applyBorder="1" applyAlignment="1" applyProtection="1">
      <alignment horizontal="center" wrapText="1"/>
    </xf>
    <xf numFmtId="179" fontId="1" fillId="2" borderId="0" xfId="1" applyNumberFormat="1" applyFont="1" applyFill="1" applyBorder="1" applyAlignment="1" applyProtection="1">
      <alignment horizontal="center" vertical="center" wrapText="1"/>
    </xf>
    <xf numFmtId="179" fontId="25" fillId="2" borderId="0" xfId="1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vertical="top" wrapText="1"/>
    </xf>
    <xf numFmtId="178" fontId="26" fillId="0" borderId="1" xfId="1" applyNumberFormat="1" applyFont="1" applyFill="1" applyBorder="1" applyAlignment="1" applyProtection="1">
      <alignment horizontal="center" vertical="center" wrapText="1"/>
    </xf>
    <xf numFmtId="172" fontId="1" fillId="2" borderId="0" xfId="1" applyNumberFormat="1" applyFont="1" applyFill="1" applyBorder="1" applyAlignment="1" applyProtection="1">
      <alignment vertical="top"/>
    </xf>
    <xf numFmtId="172" fontId="3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justify" wrapText="1"/>
    </xf>
    <xf numFmtId="177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24" fillId="0" borderId="1" xfId="0" applyFont="1" applyBorder="1"/>
    <xf numFmtId="177" fontId="3" fillId="0" borderId="1" xfId="1" applyNumberFormat="1" applyFont="1" applyFill="1" applyBorder="1" applyAlignment="1" applyProtection="1">
      <alignment horizontal="center" vertical="center"/>
    </xf>
    <xf numFmtId="178" fontId="24" fillId="0" borderId="1" xfId="1" applyNumberFormat="1" applyFont="1" applyFill="1" applyBorder="1" applyAlignment="1" applyProtection="1">
      <alignment horizontal="center" vertical="center" wrapText="1"/>
    </xf>
    <xf numFmtId="178" fontId="2" fillId="0" borderId="0" xfId="1" applyNumberFormat="1" applyFont="1" applyFill="1" applyBorder="1" applyAlignment="1" applyProtection="1"/>
    <xf numFmtId="0" fontId="2" fillId="0" borderId="1" xfId="0" applyFont="1" applyBorder="1" applyAlignment="1">
      <alignment horizontal="center" wrapText="1"/>
    </xf>
    <xf numFmtId="179" fontId="25" fillId="2" borderId="1" xfId="1" applyNumberFormat="1" applyFont="1" applyFill="1" applyBorder="1" applyAlignment="1" applyProtection="1">
      <alignment horizontal="center" vertical="center" wrapText="1"/>
    </xf>
    <xf numFmtId="172" fontId="3" fillId="2" borderId="2" xfId="0" applyNumberFormat="1" applyFont="1" applyFill="1" applyBorder="1" applyAlignment="1">
      <alignment vertical="top"/>
    </xf>
    <xf numFmtId="172" fontId="3" fillId="2" borderId="1" xfId="0" applyNumberFormat="1" applyFont="1" applyFill="1" applyBorder="1" applyAlignment="1">
      <alignment vertical="top"/>
    </xf>
    <xf numFmtId="172" fontId="3" fillId="2" borderId="9" xfId="1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Alignment="1">
      <alignment horizontal="right"/>
    </xf>
    <xf numFmtId="0" fontId="23" fillId="0" borderId="0" xfId="0" applyFont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4" fillId="0" borderId="1" xfId="0" applyFont="1" applyFill="1" applyBorder="1" applyAlignment="1" applyProtection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177" fontId="11" fillId="0" borderId="3" xfId="1" applyNumberFormat="1" applyFont="1" applyFill="1" applyBorder="1" applyAlignment="1" applyProtection="1">
      <alignment horizontal="right"/>
    </xf>
    <xf numFmtId="0" fontId="11" fillId="0" borderId="8" xfId="0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" borderId="10" xfId="0" applyFont="1" applyFill="1" applyBorder="1" applyAlignment="1">
      <alignment wrapText="1"/>
    </xf>
    <xf numFmtId="3" fontId="4" fillId="0" borderId="8" xfId="0" applyNumberFormat="1" applyFont="1" applyBorder="1"/>
    <xf numFmtId="3" fontId="4" fillId="0" borderId="10" xfId="0" applyNumberFormat="1" applyFont="1" applyBorder="1"/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3" fontId="4" fillId="0" borderId="8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28" fillId="0" borderId="0" xfId="0" applyFont="1"/>
    <xf numFmtId="176" fontId="28" fillId="0" borderId="0" xfId="1" applyNumberFormat="1" applyFont="1" applyFill="1" applyBorder="1" applyAlignment="1" applyProtection="1"/>
    <xf numFmtId="0" fontId="8" fillId="0" borderId="8" xfId="0" applyFont="1" applyFill="1" applyBorder="1" applyAlignment="1" applyProtection="1">
      <alignment vertical="top" wrapText="1"/>
    </xf>
    <xf numFmtId="0" fontId="8" fillId="0" borderId="8" xfId="0" applyFont="1" applyFill="1" applyBorder="1" applyAlignment="1">
      <alignment horizontal="center"/>
    </xf>
    <xf numFmtId="173" fontId="8" fillId="0" borderId="8" xfId="0" applyNumberFormat="1" applyFont="1" applyBorder="1"/>
    <xf numFmtId="172" fontId="4" fillId="0" borderId="8" xfId="0" applyNumberFormat="1" applyFont="1" applyBorder="1"/>
    <xf numFmtId="172" fontId="4" fillId="0" borderId="10" xfId="0" applyNumberFormat="1" applyFont="1" applyBorder="1"/>
    <xf numFmtId="0" fontId="4" fillId="0" borderId="10" xfId="0" applyFont="1" applyFill="1" applyBorder="1" applyAlignment="1" applyProtection="1">
      <alignment vertical="top" wrapText="1"/>
    </xf>
    <xf numFmtId="173" fontId="4" fillId="0" borderId="10" xfId="0" applyNumberFormat="1" applyFont="1" applyBorder="1" applyAlignment="1">
      <alignment horizontal="right"/>
    </xf>
    <xf numFmtId="0" fontId="4" fillId="0" borderId="10" xfId="0" applyFont="1" applyFill="1" applyBorder="1"/>
    <xf numFmtId="0" fontId="4" fillId="0" borderId="10" xfId="0" applyFont="1" applyBorder="1"/>
    <xf numFmtId="177" fontId="11" fillId="4" borderId="1" xfId="1" applyNumberFormat="1" applyFont="1" applyFill="1" applyBorder="1" applyAlignment="1" applyProtection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vertical="top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7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177" fontId="12" fillId="4" borderId="1" xfId="1" applyNumberFormat="1" applyFont="1" applyFill="1" applyBorder="1" applyAlignment="1" applyProtection="1">
      <alignment horizontal="right"/>
    </xf>
    <xf numFmtId="0" fontId="13" fillId="4" borderId="0" xfId="0" applyFont="1" applyFill="1"/>
    <xf numFmtId="0" fontId="12" fillId="4" borderId="1" xfId="0" applyFont="1" applyFill="1" applyBorder="1" applyAlignment="1">
      <alignment horizontal="justify" wrapText="1"/>
    </xf>
    <xf numFmtId="49" fontId="11" fillId="4" borderId="1" xfId="0" applyNumberFormat="1" applyFont="1" applyFill="1" applyBorder="1" applyAlignment="1">
      <alignment horizontal="center"/>
    </xf>
    <xf numFmtId="177" fontId="11" fillId="4" borderId="1" xfId="1" applyNumberFormat="1" applyFont="1" applyFill="1" applyBorder="1" applyAlignment="1" applyProtection="1">
      <alignment horizontal="right"/>
    </xf>
    <xf numFmtId="0" fontId="0" fillId="4" borderId="0" xfId="0" applyFill="1"/>
    <xf numFmtId="0" fontId="12" fillId="4" borderId="2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justify" wrapText="1"/>
    </xf>
    <xf numFmtId="49" fontId="12" fillId="4" borderId="11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center"/>
    </xf>
    <xf numFmtId="177" fontId="12" fillId="4" borderId="3" xfId="1" applyNumberFormat="1" applyFont="1" applyFill="1" applyBorder="1" applyAlignment="1" applyProtection="1">
      <alignment horizontal="right"/>
    </xf>
    <xf numFmtId="0" fontId="11" fillId="5" borderId="7" xfId="0" applyFont="1" applyFill="1" applyBorder="1" applyAlignment="1">
      <alignment wrapText="1"/>
    </xf>
    <xf numFmtId="49" fontId="12" fillId="4" borderId="2" xfId="0" applyNumberFormat="1" applyFont="1" applyFill="1" applyBorder="1" applyAlignment="1">
      <alignment horizontal="center" wrapText="1"/>
    </xf>
    <xf numFmtId="49" fontId="11" fillId="4" borderId="7" xfId="0" applyNumberFormat="1" applyFont="1" applyFill="1" applyBorder="1" applyAlignment="1">
      <alignment horizontal="center"/>
    </xf>
    <xf numFmtId="2" fontId="11" fillId="4" borderId="1" xfId="1" applyNumberFormat="1" applyFont="1" applyFill="1" applyBorder="1" applyAlignment="1" applyProtection="1">
      <alignment horizontal="right"/>
    </xf>
    <xf numFmtId="173" fontId="11" fillId="4" borderId="1" xfId="1" applyNumberFormat="1" applyFont="1" applyFill="1" applyBorder="1" applyAlignment="1" applyProtection="1">
      <alignment horizontal="right"/>
    </xf>
    <xf numFmtId="0" fontId="11" fillId="5" borderId="1" xfId="0" applyFont="1" applyFill="1" applyBorder="1" applyAlignment="1">
      <alignment wrapText="1"/>
    </xf>
    <xf numFmtId="0" fontId="11" fillId="4" borderId="7" xfId="0" applyFont="1" applyFill="1" applyBorder="1" applyAlignment="1">
      <alignment horizontal="justify" vertical="top" wrapText="1"/>
    </xf>
    <xf numFmtId="49" fontId="11" fillId="4" borderId="1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justify" wrapText="1"/>
    </xf>
    <xf numFmtId="172" fontId="11" fillId="4" borderId="1" xfId="1" applyNumberFormat="1" applyFont="1" applyFill="1" applyBorder="1" applyAlignment="1" applyProtection="1">
      <alignment horizontal="right"/>
    </xf>
    <xf numFmtId="0" fontId="11" fillId="4" borderId="1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5" fillId="4" borderId="1" xfId="0" applyFont="1" applyFill="1" applyBorder="1" applyAlignment="1">
      <alignment horizontal="justify" wrapText="1"/>
    </xf>
    <xf numFmtId="172" fontId="12" fillId="4" borderId="1" xfId="1" applyNumberFormat="1" applyFont="1" applyFill="1" applyBorder="1" applyAlignment="1" applyProtection="1">
      <alignment horizontal="right"/>
    </xf>
    <xf numFmtId="177" fontId="26" fillId="4" borderId="1" xfId="1" applyNumberFormat="1" applyFont="1" applyFill="1" applyBorder="1" applyAlignment="1" applyProtection="1">
      <alignment horizontal="center" vertical="center" wrapText="1"/>
    </xf>
    <xf numFmtId="0" fontId="26" fillId="6" borderId="1" xfId="0" applyFont="1" applyFill="1" applyBorder="1"/>
    <xf numFmtId="0" fontId="26" fillId="6" borderId="1" xfId="0" applyFont="1" applyFill="1" applyBorder="1" applyAlignment="1">
      <alignment vertical="top" wrapText="1"/>
    </xf>
    <xf numFmtId="178" fontId="26" fillId="6" borderId="1" xfId="1" applyNumberFormat="1" applyFont="1" applyFill="1" applyBorder="1" applyAlignment="1" applyProtection="1">
      <alignment horizontal="center" vertical="center" wrapText="1"/>
    </xf>
    <xf numFmtId="172" fontId="3" fillId="7" borderId="0" xfId="1" applyNumberFormat="1" applyFont="1" applyFill="1" applyBorder="1" applyAlignment="1" applyProtection="1">
      <alignment vertical="top"/>
      <protection locked="0"/>
    </xf>
    <xf numFmtId="0" fontId="0" fillId="6" borderId="0" xfId="0" applyFill="1"/>
    <xf numFmtId="177" fontId="1" fillId="4" borderId="1" xfId="1" applyNumberFormat="1" applyFont="1" applyFill="1" applyBorder="1" applyAlignment="1" applyProtection="1">
      <alignment horizontal="center" vertical="center" wrapText="1"/>
    </xf>
    <xf numFmtId="0" fontId="26" fillId="4" borderId="1" xfId="0" applyFont="1" applyFill="1" applyBorder="1"/>
    <xf numFmtId="0" fontId="1" fillId="4" borderId="1" xfId="0" applyFont="1" applyFill="1" applyBorder="1" applyAlignment="1">
      <alignment horizontal="justify" wrapText="1"/>
    </xf>
    <xf numFmtId="178" fontId="26" fillId="4" borderId="1" xfId="1" applyNumberFormat="1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74" fontId="8" fillId="0" borderId="1" xfId="0" applyNumberFormat="1" applyFont="1" applyBorder="1"/>
    <xf numFmtId="0" fontId="5" fillId="0" borderId="1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/>
    <xf numFmtId="0" fontId="8" fillId="0" borderId="2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8" fillId="0" borderId="1" xfId="0" applyFont="1" applyFill="1" applyBorder="1" applyAlignment="1" applyProtection="1">
      <alignment horizontal="left" vertical="top" wrapText="1"/>
    </xf>
    <xf numFmtId="3" fontId="4" fillId="2" borderId="1" xfId="0" applyNumberFormat="1" applyFont="1" applyFill="1" applyBorder="1" applyAlignment="1" applyProtection="1">
      <alignment vertical="top" wrapText="1"/>
    </xf>
    <xf numFmtId="3" fontId="4" fillId="2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vertical="top" wrapText="1"/>
    </xf>
    <xf numFmtId="0" fontId="2" fillId="0" borderId="0" xfId="0" applyFont="1" applyBorder="1" applyAlignment="1">
      <alignment horizontal="right"/>
    </xf>
    <xf numFmtId="3" fontId="8" fillId="2" borderId="1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/>
    </xf>
    <xf numFmtId="176" fontId="11" fillId="0" borderId="1" xfId="1" applyNumberFormat="1" applyFont="1" applyFill="1" applyBorder="1" applyAlignment="1" applyProtection="1">
      <alignment horizontal="center" wrapText="1"/>
    </xf>
    <xf numFmtId="178" fontId="11" fillId="0" borderId="1" xfId="1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177" fontId="12" fillId="0" borderId="1" xfId="1" applyNumberFormat="1" applyFont="1" applyFill="1" applyBorder="1" applyAlignment="1" applyProtection="1">
      <alignment horizontal="right"/>
    </xf>
    <xf numFmtId="177" fontId="11" fillId="0" borderId="1" xfId="1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center" wrapText="1"/>
    </xf>
    <xf numFmtId="177" fontId="11" fillId="0" borderId="1" xfId="1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justify" wrapText="1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177" fontId="11" fillId="4" borderId="1" xfId="1" applyNumberFormat="1" applyFont="1" applyFill="1" applyBorder="1" applyAlignment="1" applyProtection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justify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/>
    </xf>
    <xf numFmtId="177" fontId="12" fillId="4" borderId="1" xfId="1" applyNumberFormat="1" applyFont="1" applyFill="1" applyBorder="1" applyAlignment="1" applyProtection="1">
      <alignment horizontal="right"/>
    </xf>
    <xf numFmtId="177" fontId="11" fillId="4" borderId="1" xfId="1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176" fontId="1" fillId="0" borderId="1" xfId="1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110" zoomScaleNormal="110" workbookViewId="0">
      <selection activeCell="E12" sqref="E12"/>
    </sheetView>
  </sheetViews>
  <sheetFormatPr defaultRowHeight="12.75"/>
  <cols>
    <col min="1" max="1" width="24.42578125" customWidth="1"/>
    <col min="2" max="2" width="31.85546875" customWidth="1"/>
    <col min="3" max="3" width="8" customWidth="1"/>
    <col min="4" max="4" width="25.7109375" customWidth="1"/>
    <col min="5" max="5" width="12" customWidth="1"/>
    <col min="6" max="6" width="4.140625" customWidth="1"/>
    <col min="7" max="7" width="5.42578125" customWidth="1"/>
  </cols>
  <sheetData>
    <row r="1" spans="1:12" ht="13.5" customHeight="1"/>
    <row r="2" spans="1:12" ht="18.75">
      <c r="C2" s="316" t="s">
        <v>0</v>
      </c>
      <c r="D2" s="316"/>
      <c r="E2" s="316"/>
      <c r="F2" s="1"/>
      <c r="G2" s="1"/>
      <c r="J2" s="1"/>
      <c r="K2" s="1"/>
      <c r="L2" s="1"/>
    </row>
    <row r="4" spans="1:12" ht="49.5" customHeight="1">
      <c r="B4" s="2"/>
      <c r="C4" s="317" t="s">
        <v>644</v>
      </c>
      <c r="D4" s="317"/>
      <c r="E4" s="317"/>
      <c r="F4" s="2"/>
      <c r="G4" s="2"/>
      <c r="H4" s="2"/>
      <c r="I4" s="2"/>
      <c r="J4" s="2"/>
      <c r="K4" s="2"/>
      <c r="L4" s="2"/>
    </row>
    <row r="5" spans="1:12" ht="15.75">
      <c r="B5" s="2"/>
      <c r="C5" s="4"/>
      <c r="D5" s="4"/>
      <c r="E5" s="4"/>
      <c r="F5" s="2"/>
      <c r="G5" s="2"/>
      <c r="H5" s="2"/>
      <c r="I5" s="2"/>
      <c r="J5" s="2"/>
      <c r="K5" s="2"/>
      <c r="L5" s="2"/>
    </row>
    <row r="6" spans="1:12" ht="33" customHeight="1">
      <c r="A6" s="318" t="s">
        <v>1</v>
      </c>
      <c r="B6" s="318"/>
      <c r="C6" s="318"/>
      <c r="D6" s="318"/>
      <c r="E6" s="318"/>
    </row>
    <row r="7" spans="1:12" ht="15.75">
      <c r="A7" s="3"/>
      <c r="B7" s="3"/>
      <c r="C7" s="3"/>
      <c r="D7" s="3"/>
      <c r="E7" s="3" t="s">
        <v>2</v>
      </c>
    </row>
    <row r="8" spans="1:12" ht="12.75" customHeight="1">
      <c r="A8" s="319" t="s">
        <v>3</v>
      </c>
      <c r="B8" s="319"/>
      <c r="C8" s="320" t="s">
        <v>4</v>
      </c>
      <c r="D8" s="320"/>
      <c r="E8" s="320" t="s">
        <v>641</v>
      </c>
    </row>
    <row r="9" spans="1:12" ht="48" customHeight="1">
      <c r="A9" s="319"/>
      <c r="B9" s="319"/>
      <c r="C9" s="7" t="s">
        <v>5</v>
      </c>
      <c r="D9" s="7" t="s">
        <v>6</v>
      </c>
      <c r="E9" s="320"/>
    </row>
    <row r="10" spans="1:12" ht="18.75">
      <c r="A10" s="315" t="s">
        <v>7</v>
      </c>
      <c r="B10" s="315"/>
      <c r="C10" s="8"/>
      <c r="D10" s="9"/>
      <c r="E10" s="10">
        <f>E18+E35+E11+E50</f>
        <v>54418.81</v>
      </c>
    </row>
    <row r="11" spans="1:12" ht="18.75" customHeight="1">
      <c r="A11" s="321"/>
      <c r="B11" s="321"/>
      <c r="C11" s="8">
        <v>100</v>
      </c>
      <c r="D11" s="9"/>
      <c r="E11" s="11">
        <f>E12+E13+E14+E15</f>
        <v>7070.95</v>
      </c>
    </row>
    <row r="12" spans="1:12" ht="67.5" customHeight="1">
      <c r="A12" s="320" t="s">
        <v>8</v>
      </c>
      <c r="B12" s="320"/>
      <c r="C12" s="12">
        <v>100</v>
      </c>
      <c r="D12" s="13" t="s">
        <v>9</v>
      </c>
      <c r="E12" s="14">
        <v>3218.55</v>
      </c>
    </row>
    <row r="13" spans="1:12" ht="81" customHeight="1">
      <c r="A13" s="322" t="s">
        <v>10</v>
      </c>
      <c r="B13" s="322"/>
      <c r="C13" s="12">
        <v>100</v>
      </c>
      <c r="D13" s="13" t="s">
        <v>11</v>
      </c>
      <c r="E13" s="14">
        <v>23.7</v>
      </c>
    </row>
    <row r="14" spans="1:12" ht="67.5" customHeight="1">
      <c r="A14" s="322" t="s">
        <v>12</v>
      </c>
      <c r="B14" s="322"/>
      <c r="C14" s="12">
        <v>100</v>
      </c>
      <c r="D14" s="13" t="s">
        <v>13</v>
      </c>
      <c r="E14" s="14">
        <v>4300</v>
      </c>
    </row>
    <row r="15" spans="1:12" ht="67.5" customHeight="1">
      <c r="A15" s="322" t="s">
        <v>14</v>
      </c>
      <c r="B15" s="322"/>
      <c r="C15" s="12">
        <v>100</v>
      </c>
      <c r="D15" s="13" t="s">
        <v>15</v>
      </c>
      <c r="E15" s="14">
        <v>-471.3</v>
      </c>
    </row>
    <row r="16" spans="1:12" s="15" customFormat="1" ht="22.5" hidden="1" customHeight="1">
      <c r="A16" s="323"/>
      <c r="B16" s="323"/>
      <c r="C16" s="8">
        <v>161</v>
      </c>
      <c r="D16" s="9"/>
      <c r="E16" s="11">
        <f>E17</f>
        <v>0</v>
      </c>
    </row>
    <row r="17" spans="1:5" ht="67.5" hidden="1" customHeight="1">
      <c r="A17" s="322" t="s">
        <v>16</v>
      </c>
      <c r="B17" s="322"/>
      <c r="C17" s="12">
        <v>161</v>
      </c>
      <c r="D17" s="13" t="s">
        <v>17</v>
      </c>
      <c r="E17" s="14">
        <v>0</v>
      </c>
    </row>
    <row r="18" spans="1:5" ht="15.75" customHeight="1">
      <c r="A18" s="325" t="s">
        <v>18</v>
      </c>
      <c r="B18" s="325"/>
      <c r="C18" s="16">
        <v>182</v>
      </c>
      <c r="D18" s="17"/>
      <c r="E18" s="18">
        <f>E19+E24+E27</f>
        <v>27791.919999999998</v>
      </c>
    </row>
    <row r="19" spans="1:5" ht="22.5" customHeight="1">
      <c r="A19" s="325" t="s">
        <v>19</v>
      </c>
      <c r="B19" s="325"/>
      <c r="C19" s="19">
        <v>182</v>
      </c>
      <c r="D19" s="20" t="s">
        <v>20</v>
      </c>
      <c r="E19" s="21">
        <f>E20+E21+E22+E23</f>
        <v>11600.92</v>
      </c>
    </row>
    <row r="20" spans="1:5" ht="66" customHeight="1">
      <c r="A20" s="327" t="s">
        <v>21</v>
      </c>
      <c r="B20" s="327"/>
      <c r="C20" s="23">
        <v>182</v>
      </c>
      <c r="D20" s="24" t="s">
        <v>22</v>
      </c>
      <c r="E20" s="25">
        <v>11087.64</v>
      </c>
    </row>
    <row r="21" spans="1:5" ht="64.5" customHeight="1">
      <c r="A21" s="327" t="s">
        <v>23</v>
      </c>
      <c r="B21" s="327"/>
      <c r="C21" s="23">
        <v>182</v>
      </c>
      <c r="D21" s="24" t="s">
        <v>24</v>
      </c>
      <c r="E21" s="25">
        <v>77.55</v>
      </c>
    </row>
    <row r="22" spans="1:5" ht="39.75" customHeight="1">
      <c r="A22" s="328" t="s">
        <v>25</v>
      </c>
      <c r="B22" s="328"/>
      <c r="C22" s="23">
        <v>182</v>
      </c>
      <c r="D22" s="24" t="s">
        <v>26</v>
      </c>
      <c r="E22" s="25">
        <v>312.02999999999997</v>
      </c>
    </row>
    <row r="23" spans="1:5" ht="64.5" customHeight="1">
      <c r="A23" s="328" t="s">
        <v>27</v>
      </c>
      <c r="B23" s="328"/>
      <c r="C23" s="23">
        <v>182</v>
      </c>
      <c r="D23" s="24" t="s">
        <v>28</v>
      </c>
      <c r="E23" s="25">
        <v>123.7</v>
      </c>
    </row>
    <row r="24" spans="1:5" ht="24" customHeight="1">
      <c r="A24" s="325" t="s">
        <v>29</v>
      </c>
      <c r="B24" s="325"/>
      <c r="C24" s="19">
        <v>182</v>
      </c>
      <c r="D24" s="20" t="s">
        <v>30</v>
      </c>
      <c r="E24" s="21">
        <f>(E25+E26)</f>
        <v>2181.4</v>
      </c>
    </row>
    <row r="25" spans="1:5" ht="12.75" customHeight="1">
      <c r="A25" s="327" t="s">
        <v>31</v>
      </c>
      <c r="B25" s="327"/>
      <c r="C25" s="23">
        <v>182</v>
      </c>
      <c r="D25" s="24" t="s">
        <v>32</v>
      </c>
      <c r="E25" s="25">
        <v>2181.4</v>
      </c>
    </row>
    <row r="26" spans="1:5" ht="27" hidden="1" customHeight="1">
      <c r="A26" s="327" t="s">
        <v>33</v>
      </c>
      <c r="B26" s="327"/>
      <c r="C26" s="23">
        <v>182</v>
      </c>
      <c r="D26" s="24" t="s">
        <v>34</v>
      </c>
      <c r="E26" s="25"/>
    </row>
    <row r="27" spans="1:5" ht="24.75" customHeight="1">
      <c r="A27" s="325" t="s">
        <v>35</v>
      </c>
      <c r="B27" s="325"/>
      <c r="C27" s="19">
        <v>182</v>
      </c>
      <c r="D27" s="20" t="s">
        <v>36</v>
      </c>
      <c r="E27" s="21">
        <f>(E28+E29+E30)</f>
        <v>14009.599999999999</v>
      </c>
    </row>
    <row r="28" spans="1:5" ht="15.75" hidden="1" customHeight="1">
      <c r="A28" s="327" t="s">
        <v>37</v>
      </c>
      <c r="B28" s="327"/>
      <c r="C28" s="23">
        <v>182</v>
      </c>
      <c r="D28" s="24" t="s">
        <v>38</v>
      </c>
      <c r="E28" s="26"/>
    </row>
    <row r="29" spans="1:5" ht="36.75" customHeight="1">
      <c r="A29" s="327" t="s">
        <v>39</v>
      </c>
      <c r="B29" s="327"/>
      <c r="C29" s="23">
        <v>182</v>
      </c>
      <c r="D29" s="24" t="s">
        <v>40</v>
      </c>
      <c r="E29" s="25">
        <v>3898.3</v>
      </c>
    </row>
    <row r="30" spans="1:5" s="258" customFormat="1" ht="12.75" customHeight="1">
      <c r="A30" s="329" t="s">
        <v>41</v>
      </c>
      <c r="B30" s="329"/>
      <c r="C30" s="257">
        <v>182</v>
      </c>
      <c r="D30" s="20" t="s">
        <v>42</v>
      </c>
      <c r="E30" s="21">
        <f>(E31+E32)</f>
        <v>10111.299999999999</v>
      </c>
    </row>
    <row r="31" spans="1:5" ht="30.75" customHeight="1">
      <c r="A31" s="327" t="s">
        <v>43</v>
      </c>
      <c r="B31" s="327"/>
      <c r="C31" s="23">
        <v>182</v>
      </c>
      <c r="D31" s="27" t="s">
        <v>44</v>
      </c>
      <c r="E31" s="25">
        <v>4214.1000000000004</v>
      </c>
    </row>
    <row r="32" spans="1:5" ht="30.75" customHeight="1">
      <c r="A32" s="327" t="s">
        <v>45</v>
      </c>
      <c r="B32" s="327"/>
      <c r="C32" s="23">
        <v>182</v>
      </c>
      <c r="D32" s="24" t="s">
        <v>46</v>
      </c>
      <c r="E32" s="25">
        <v>5897.2</v>
      </c>
    </row>
    <row r="33" spans="1:5" s="30" customFormat="1" ht="32.25" customHeight="1">
      <c r="A33" s="325" t="s">
        <v>47</v>
      </c>
      <c r="B33" s="325"/>
      <c r="C33" s="19">
        <v>182</v>
      </c>
      <c r="D33" s="28" t="s">
        <v>48</v>
      </c>
      <c r="E33" s="29">
        <f>(E34)</f>
        <v>6.2E-2</v>
      </c>
    </row>
    <row r="34" spans="1:5" s="30" customFormat="1" ht="27.75" customHeight="1">
      <c r="A34" s="327" t="s">
        <v>49</v>
      </c>
      <c r="B34" s="327"/>
      <c r="C34" s="23">
        <v>182</v>
      </c>
      <c r="D34" s="13" t="s">
        <v>50</v>
      </c>
      <c r="E34" s="31">
        <v>6.2E-2</v>
      </c>
    </row>
    <row r="35" spans="1:5" ht="32.25" customHeight="1">
      <c r="A35" s="324" t="s">
        <v>51</v>
      </c>
      <c r="B35" s="324"/>
      <c r="C35" s="32">
        <v>992</v>
      </c>
      <c r="D35" s="27"/>
      <c r="E35" s="21">
        <f>(E36+E40+E42+E45+E47)</f>
        <v>1066</v>
      </c>
    </row>
    <row r="36" spans="1:5" ht="42" customHeight="1">
      <c r="A36" s="325" t="s">
        <v>52</v>
      </c>
      <c r="B36" s="325"/>
      <c r="C36" s="33">
        <v>992</v>
      </c>
      <c r="D36" s="28" t="s">
        <v>53</v>
      </c>
      <c r="E36" s="21">
        <f>E38+E39</f>
        <v>79</v>
      </c>
    </row>
    <row r="37" spans="1:5" ht="54.75" hidden="1" customHeight="1">
      <c r="A37" s="326" t="s">
        <v>54</v>
      </c>
      <c r="B37" s="326"/>
      <c r="C37" s="34">
        <v>992</v>
      </c>
      <c r="D37" s="27" t="s">
        <v>55</v>
      </c>
      <c r="E37" s="26"/>
    </row>
    <row r="38" spans="1:5" ht="52.5" customHeight="1">
      <c r="A38" s="326" t="s">
        <v>56</v>
      </c>
      <c r="B38" s="326"/>
      <c r="C38" s="34">
        <v>992</v>
      </c>
      <c r="D38" s="27" t="s">
        <v>57</v>
      </c>
      <c r="E38" s="25">
        <v>75</v>
      </c>
    </row>
    <row r="39" spans="1:5" ht="66" customHeight="1">
      <c r="A39" s="330" t="s">
        <v>576</v>
      </c>
      <c r="B39" s="331"/>
      <c r="C39" s="34">
        <v>992</v>
      </c>
      <c r="D39" s="27" t="s">
        <v>577</v>
      </c>
      <c r="E39" s="25">
        <v>4</v>
      </c>
    </row>
    <row r="40" spans="1:5" ht="20.25" customHeight="1">
      <c r="A40" s="333" t="s">
        <v>565</v>
      </c>
      <c r="B40" s="334"/>
      <c r="C40" s="34">
        <v>992</v>
      </c>
      <c r="D40" s="37" t="s">
        <v>566</v>
      </c>
      <c r="E40" s="38">
        <f>E41</f>
        <v>1096.0999999999999</v>
      </c>
    </row>
    <row r="41" spans="1:5" s="35" customFormat="1" ht="18.75" customHeight="1">
      <c r="A41" s="326" t="s">
        <v>58</v>
      </c>
      <c r="B41" s="326"/>
      <c r="C41" s="34">
        <v>992</v>
      </c>
      <c r="D41" s="27" t="s">
        <v>59</v>
      </c>
      <c r="E41" s="25">
        <v>1096.0999999999999</v>
      </c>
    </row>
    <row r="42" spans="1:5" s="35" customFormat="1" ht="29.25" customHeight="1">
      <c r="A42" s="333" t="s">
        <v>564</v>
      </c>
      <c r="B42" s="331"/>
      <c r="C42" s="34">
        <v>992</v>
      </c>
      <c r="D42" s="37" t="s">
        <v>563</v>
      </c>
      <c r="E42" s="38">
        <f>E43+E44</f>
        <v>-119.1</v>
      </c>
    </row>
    <row r="43" spans="1:5" ht="52.5" customHeight="1">
      <c r="A43" s="326" t="s">
        <v>546</v>
      </c>
      <c r="B43" s="326"/>
      <c r="C43" s="34">
        <v>992</v>
      </c>
      <c r="D43" s="27" t="s">
        <v>545</v>
      </c>
      <c r="E43" s="25">
        <v>-126</v>
      </c>
    </row>
    <row r="44" spans="1:5" ht="84" customHeight="1">
      <c r="A44" s="326" t="s">
        <v>546</v>
      </c>
      <c r="B44" s="326"/>
      <c r="C44" s="34">
        <v>992</v>
      </c>
      <c r="D44" s="27" t="s">
        <v>562</v>
      </c>
      <c r="E44" s="25">
        <v>6.9</v>
      </c>
    </row>
    <row r="45" spans="1:5" ht="75" customHeight="1">
      <c r="A45" s="338" t="s">
        <v>60</v>
      </c>
      <c r="B45" s="338"/>
      <c r="C45" s="33">
        <v>992</v>
      </c>
      <c r="D45" s="37" t="s">
        <v>61</v>
      </c>
      <c r="E45" s="38">
        <f>E46</f>
        <v>10</v>
      </c>
    </row>
    <row r="46" spans="1:5" ht="30" customHeight="1">
      <c r="A46" s="326" t="s">
        <v>62</v>
      </c>
      <c r="B46" s="326"/>
      <c r="C46" s="34">
        <v>992</v>
      </c>
      <c r="D46" s="27" t="s">
        <v>63</v>
      </c>
      <c r="E46" s="25">
        <v>10</v>
      </c>
    </row>
    <row r="47" spans="1:5" ht="30" hidden="1" customHeight="1">
      <c r="A47" s="338" t="s">
        <v>64</v>
      </c>
      <c r="B47" s="338"/>
      <c r="C47" s="33">
        <v>992</v>
      </c>
      <c r="D47" s="37" t="s">
        <v>65</v>
      </c>
      <c r="E47" s="38">
        <f>E48+E49</f>
        <v>0</v>
      </c>
    </row>
    <row r="48" spans="1:5" ht="30" hidden="1" customHeight="1">
      <c r="A48" s="326" t="s">
        <v>66</v>
      </c>
      <c r="B48" s="326"/>
      <c r="C48" s="34">
        <v>992</v>
      </c>
      <c r="D48" s="27" t="s">
        <v>67</v>
      </c>
      <c r="E48" s="25">
        <v>0</v>
      </c>
    </row>
    <row r="49" spans="1:5" ht="25.5" hidden="1" customHeight="1">
      <c r="A49" s="326" t="s">
        <v>547</v>
      </c>
      <c r="B49" s="326"/>
      <c r="C49" s="34">
        <v>992</v>
      </c>
      <c r="D49" s="27" t="s">
        <v>548</v>
      </c>
      <c r="E49" s="25">
        <v>0</v>
      </c>
    </row>
    <row r="50" spans="1:5" ht="14.25">
      <c r="A50" s="332" t="s">
        <v>68</v>
      </c>
      <c r="B50" s="332"/>
      <c r="C50" s="39">
        <v>992</v>
      </c>
      <c r="D50" s="37" t="s">
        <v>69</v>
      </c>
      <c r="E50" s="21">
        <f>(E52+E53+E55+E56+E57+E59+E60+E61+E72)</f>
        <v>18489.939999999999</v>
      </c>
    </row>
    <row r="51" spans="1:5" ht="27" hidden="1" customHeight="1">
      <c r="A51" s="320" t="s">
        <v>70</v>
      </c>
      <c r="B51" s="320"/>
      <c r="C51" s="34">
        <v>992</v>
      </c>
      <c r="D51" s="27" t="s">
        <v>71</v>
      </c>
      <c r="E51" s="26"/>
    </row>
    <row r="52" spans="1:5" ht="27" customHeight="1">
      <c r="A52" s="320" t="s">
        <v>72</v>
      </c>
      <c r="B52" s="320"/>
      <c r="C52" s="34">
        <v>992</v>
      </c>
      <c r="D52" s="27" t="s">
        <v>549</v>
      </c>
      <c r="E52" s="26">
        <v>4336.6000000000004</v>
      </c>
    </row>
    <row r="53" spans="1:5" ht="27" customHeight="1">
      <c r="A53" s="336" t="s">
        <v>567</v>
      </c>
      <c r="B53" s="337"/>
      <c r="C53" s="34">
        <v>992</v>
      </c>
      <c r="D53" s="27" t="s">
        <v>568</v>
      </c>
      <c r="E53" s="26">
        <v>2000</v>
      </c>
    </row>
    <row r="54" spans="1:5" ht="26.25" hidden="1" customHeight="1">
      <c r="A54" s="320" t="s">
        <v>550</v>
      </c>
      <c r="B54" s="320"/>
      <c r="C54" s="34">
        <v>992</v>
      </c>
      <c r="D54" s="27" t="s">
        <v>74</v>
      </c>
      <c r="E54" s="26"/>
    </row>
    <row r="55" spans="1:5" ht="19.5" customHeight="1">
      <c r="A55" s="320" t="s">
        <v>569</v>
      </c>
      <c r="B55" s="320"/>
      <c r="C55" s="34">
        <v>992</v>
      </c>
      <c r="D55" s="27" t="s">
        <v>570</v>
      </c>
      <c r="E55" s="26">
        <v>2212.5</v>
      </c>
    </row>
    <row r="56" spans="1:5" ht="42" customHeight="1">
      <c r="A56" s="336" t="s">
        <v>571</v>
      </c>
      <c r="B56" s="337"/>
      <c r="C56" s="34">
        <v>992</v>
      </c>
      <c r="D56" s="27" t="s">
        <v>572</v>
      </c>
      <c r="E56" s="26">
        <v>1519</v>
      </c>
    </row>
    <row r="57" spans="1:5" ht="12.75" customHeight="1">
      <c r="A57" s="335" t="s">
        <v>77</v>
      </c>
      <c r="B57" s="335"/>
      <c r="C57" s="34">
        <v>992</v>
      </c>
      <c r="D57" s="40" t="s">
        <v>551</v>
      </c>
      <c r="E57" s="26">
        <v>7121.24</v>
      </c>
    </row>
    <row r="58" spans="1:5" ht="25.5" hidden="1" customHeight="1">
      <c r="A58" s="335" t="s">
        <v>78</v>
      </c>
      <c r="B58" s="335"/>
      <c r="C58" s="34">
        <v>992</v>
      </c>
      <c r="D58" s="41" t="s">
        <v>552</v>
      </c>
      <c r="E58" s="26"/>
    </row>
    <row r="59" spans="1:5" ht="30.75" customHeight="1">
      <c r="A59" s="342" t="s">
        <v>573</v>
      </c>
      <c r="B59" s="343"/>
      <c r="C59" s="34">
        <v>992</v>
      </c>
      <c r="D59" s="41" t="s">
        <v>553</v>
      </c>
      <c r="E59" s="26">
        <v>7.6</v>
      </c>
    </row>
    <row r="60" spans="1:5" ht="39" customHeight="1">
      <c r="A60" s="339" t="s">
        <v>79</v>
      </c>
      <c r="B60" s="339"/>
      <c r="C60" s="34">
        <v>992</v>
      </c>
      <c r="D60" s="41" t="s">
        <v>554</v>
      </c>
      <c r="E60" s="26">
        <v>443.5</v>
      </c>
    </row>
    <row r="61" spans="1:5" ht="26.25" customHeight="1">
      <c r="A61" s="339" t="s">
        <v>90</v>
      </c>
      <c r="B61" s="339"/>
      <c r="C61" s="34">
        <v>992</v>
      </c>
      <c r="D61" s="41" t="s">
        <v>574</v>
      </c>
      <c r="E61" s="26">
        <v>874.3</v>
      </c>
    </row>
    <row r="62" spans="1:5" ht="72.75" hidden="1" customHeight="1">
      <c r="A62" s="341" t="s">
        <v>81</v>
      </c>
      <c r="B62" s="341"/>
      <c r="C62" s="34">
        <v>992</v>
      </c>
      <c r="D62" s="41" t="s">
        <v>82</v>
      </c>
      <c r="E62" s="26">
        <v>0</v>
      </c>
    </row>
    <row r="63" spans="1:5" ht="55.5" hidden="1" customHeight="1">
      <c r="A63" s="339" t="s">
        <v>83</v>
      </c>
      <c r="B63" s="339"/>
      <c r="C63" s="34">
        <v>992</v>
      </c>
      <c r="D63" s="41" t="s">
        <v>84</v>
      </c>
      <c r="E63" s="14">
        <v>0</v>
      </c>
    </row>
    <row r="64" spans="1:5" ht="39.75" hidden="1" customHeight="1">
      <c r="A64" s="339" t="s">
        <v>83</v>
      </c>
      <c r="B64" s="339"/>
      <c r="C64" s="34">
        <v>992</v>
      </c>
      <c r="D64" s="41" t="s">
        <v>85</v>
      </c>
      <c r="E64" s="26">
        <v>0</v>
      </c>
    </row>
    <row r="65" spans="1:5" ht="28.5" hidden="1" customHeight="1">
      <c r="A65" s="340" t="s">
        <v>86</v>
      </c>
      <c r="B65" s="340"/>
      <c r="C65" s="34">
        <v>992</v>
      </c>
      <c r="D65" s="41" t="s">
        <v>87</v>
      </c>
      <c r="E65" s="26">
        <v>0</v>
      </c>
    </row>
    <row r="66" spans="1:5" ht="28.5" hidden="1" customHeight="1">
      <c r="A66" s="346" t="s">
        <v>88</v>
      </c>
      <c r="B66" s="346"/>
      <c r="C66" s="33">
        <v>992</v>
      </c>
      <c r="D66" s="42" t="s">
        <v>89</v>
      </c>
      <c r="E66" s="21">
        <f>E67</f>
        <v>0</v>
      </c>
    </row>
    <row r="67" spans="1:5" ht="28.5" hidden="1" customHeight="1">
      <c r="A67" s="326" t="s">
        <v>90</v>
      </c>
      <c r="B67" s="326"/>
      <c r="C67" s="34">
        <v>992</v>
      </c>
      <c r="D67" s="27" t="s">
        <v>91</v>
      </c>
      <c r="E67" s="26">
        <v>0</v>
      </c>
    </row>
    <row r="68" spans="1:5" ht="96.75" hidden="1" customHeight="1">
      <c r="A68" s="338" t="s">
        <v>92</v>
      </c>
      <c r="B68" s="338"/>
      <c r="C68" s="33">
        <v>992</v>
      </c>
      <c r="D68" s="37" t="s">
        <v>93</v>
      </c>
      <c r="E68" s="21">
        <f>E69</f>
        <v>0</v>
      </c>
    </row>
    <row r="69" spans="1:5" ht="30" hidden="1" customHeight="1">
      <c r="A69" s="326" t="s">
        <v>94</v>
      </c>
      <c r="B69" s="326"/>
      <c r="C69" s="34">
        <v>992</v>
      </c>
      <c r="D69" s="27" t="s">
        <v>95</v>
      </c>
      <c r="E69" s="26"/>
    </row>
    <row r="70" spans="1:5" ht="39.75" hidden="1" customHeight="1">
      <c r="A70" s="338" t="s">
        <v>96</v>
      </c>
      <c r="B70" s="338"/>
      <c r="C70" s="33">
        <v>992</v>
      </c>
      <c r="D70" s="37" t="s">
        <v>97</v>
      </c>
      <c r="E70" s="21">
        <f>E71</f>
        <v>0</v>
      </c>
    </row>
    <row r="71" spans="1:5" ht="42.75" hidden="1" customHeight="1">
      <c r="A71" s="347" t="s">
        <v>98</v>
      </c>
      <c r="B71" s="347"/>
      <c r="C71" s="251">
        <v>992</v>
      </c>
      <c r="D71" s="253" t="s">
        <v>99</v>
      </c>
      <c r="E71" s="255">
        <v>0</v>
      </c>
    </row>
    <row r="72" spans="1:5" ht="42.75" customHeight="1">
      <c r="A72" s="348" t="s">
        <v>582</v>
      </c>
      <c r="B72" s="349"/>
      <c r="C72" s="252">
        <v>992</v>
      </c>
      <c r="D72" s="254" t="s">
        <v>575</v>
      </c>
      <c r="E72" s="256">
        <v>-24.8</v>
      </c>
    </row>
    <row r="73" spans="1:5" ht="18" customHeight="1">
      <c r="A73" s="43"/>
      <c r="B73" s="46"/>
      <c r="C73" s="44"/>
      <c r="D73" s="47"/>
      <c r="E73" s="45"/>
    </row>
    <row r="74" spans="1:5" ht="40.5" customHeight="1">
      <c r="A74" s="344" t="s">
        <v>100</v>
      </c>
      <c r="B74" s="344"/>
      <c r="D74" s="345" t="s">
        <v>101</v>
      </c>
      <c r="E74" s="345"/>
    </row>
  </sheetData>
  <sheetProtection selectLockedCells="1" selectUnlockedCells="1"/>
  <mergeCells count="71">
    <mergeCell ref="A74:B74"/>
    <mergeCell ref="D74:E74"/>
    <mergeCell ref="A66:B66"/>
    <mergeCell ref="A67:B67"/>
    <mergeCell ref="A68:B68"/>
    <mergeCell ref="A69:B69"/>
    <mergeCell ref="A70:B70"/>
    <mergeCell ref="A71:B71"/>
    <mergeCell ref="A72:B72"/>
    <mergeCell ref="A58:B58"/>
    <mergeCell ref="A60:B60"/>
    <mergeCell ref="A61:B61"/>
    <mergeCell ref="A64:B64"/>
    <mergeCell ref="A65:B65"/>
    <mergeCell ref="A62:B62"/>
    <mergeCell ref="A63:B63"/>
    <mergeCell ref="A59:B59"/>
    <mergeCell ref="A57:B57"/>
    <mergeCell ref="A55:B55"/>
    <mergeCell ref="A53:B53"/>
    <mergeCell ref="A56:B56"/>
    <mergeCell ref="A45:B45"/>
    <mergeCell ref="A46:B46"/>
    <mergeCell ref="A47:B47"/>
    <mergeCell ref="A54:B54"/>
    <mergeCell ref="A51:B51"/>
    <mergeCell ref="A48:B48"/>
    <mergeCell ref="A40:B40"/>
    <mergeCell ref="A43:B43"/>
    <mergeCell ref="A42:B42"/>
    <mergeCell ref="A52:B52"/>
    <mergeCell ref="A32:B32"/>
    <mergeCell ref="A33:B33"/>
    <mergeCell ref="A41:B41"/>
    <mergeCell ref="A39:B39"/>
    <mergeCell ref="A50:B50"/>
    <mergeCell ref="A49:B49"/>
    <mergeCell ref="A44:B44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5:B35"/>
    <mergeCell ref="A36:B36"/>
    <mergeCell ref="A37:B37"/>
    <mergeCell ref="A38:B3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0:B10"/>
    <mergeCell ref="C2:E2"/>
    <mergeCell ref="C4:E4"/>
    <mergeCell ref="A6:E6"/>
    <mergeCell ref="A8:B9"/>
    <mergeCell ref="C8:D8"/>
    <mergeCell ref="E8:E9"/>
  </mergeCells>
  <pageMargins left="0.47222222222222221" right="0.2361111111111111" top="0.62986111111111109" bottom="0.47986111111111113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topLeftCell="A35" zoomScaleNormal="100" workbookViewId="0">
      <selection activeCell="D10" sqref="D10"/>
    </sheetView>
  </sheetViews>
  <sheetFormatPr defaultRowHeight="12.75"/>
  <cols>
    <col min="1" max="1" width="50.42578125" customWidth="1"/>
    <col min="2" max="2" width="24.5703125" customWidth="1"/>
    <col min="3" max="3" width="17.140625" customWidth="1"/>
    <col min="4" max="4" width="13.140625" customWidth="1"/>
    <col min="5" max="5" width="11" style="48" customWidth="1"/>
    <col min="6" max="6" width="11" style="49" customWidth="1"/>
  </cols>
  <sheetData>
    <row r="2" spans="1:6" ht="15.75" customHeight="1">
      <c r="A2" s="48"/>
      <c r="B2" s="350" t="s">
        <v>102</v>
      </c>
      <c r="C2" s="350"/>
      <c r="D2" s="350"/>
    </row>
    <row r="3" spans="1:6">
      <c r="A3" s="48"/>
      <c r="B3" s="48"/>
      <c r="C3" s="48"/>
      <c r="D3" s="48"/>
    </row>
    <row r="4" spans="1:6" ht="49.5" customHeight="1">
      <c r="A4" s="48"/>
      <c r="B4" s="317" t="s">
        <v>644</v>
      </c>
      <c r="C4" s="317"/>
      <c r="D4" s="317"/>
    </row>
    <row r="5" spans="1:6" ht="8.25" customHeight="1">
      <c r="A5" s="48"/>
      <c r="B5" s="50"/>
      <c r="C5" s="51"/>
      <c r="D5" s="51"/>
    </row>
    <row r="6" spans="1:6" ht="56.25" customHeight="1">
      <c r="A6" s="351" t="s">
        <v>103</v>
      </c>
      <c r="B6" s="351"/>
      <c r="C6" s="351"/>
      <c r="D6" s="351"/>
    </row>
    <row r="7" spans="1:6">
      <c r="A7" s="48"/>
      <c r="B7" s="48"/>
      <c r="C7" s="48"/>
      <c r="D7" s="52" t="s">
        <v>2</v>
      </c>
    </row>
    <row r="8" spans="1:6" ht="107.25" customHeight="1">
      <c r="A8" s="53" t="s">
        <v>3</v>
      </c>
      <c r="B8" s="5" t="s">
        <v>104</v>
      </c>
      <c r="C8" s="5" t="s">
        <v>639</v>
      </c>
      <c r="D8" s="5" t="s">
        <v>640</v>
      </c>
      <c r="E8" s="54" t="s">
        <v>105</v>
      </c>
    </row>
    <row r="9" spans="1:6" ht="15.75">
      <c r="A9" s="55" t="s">
        <v>106</v>
      </c>
      <c r="B9" s="56"/>
      <c r="C9" s="57">
        <f>C10+C45</f>
        <v>52180.900000000009</v>
      </c>
      <c r="D9" s="57">
        <f>D10+D45</f>
        <v>54418.831999999995</v>
      </c>
      <c r="E9" s="58">
        <f>D9-C9</f>
        <v>2237.9319999999861</v>
      </c>
      <c r="F9" s="49">
        <f>D9/C9*100</f>
        <v>104.28879532549264</v>
      </c>
    </row>
    <row r="10" spans="1:6" ht="14.25">
      <c r="A10" s="59" t="s">
        <v>107</v>
      </c>
      <c r="B10" s="28" t="s">
        <v>108</v>
      </c>
      <c r="C10" s="60">
        <f>C11+C12+C13+C16+C21+C24+C30+C41+C42+C33+C37+C39+C38</f>
        <v>33691.000000000007</v>
      </c>
      <c r="D10" s="60">
        <f>D11+D12+D13+D14+D16+D21+D24+D32+D33+D36+D38+D41</f>
        <v>35928.932000000001</v>
      </c>
      <c r="E10" s="58">
        <f t="shared" ref="E10:E65" si="0">D10-C10</f>
        <v>2237.9319999999934</v>
      </c>
      <c r="F10" s="49">
        <f t="shared" ref="F10:F66" si="1">D10/C10*100</f>
        <v>106.64252174171141</v>
      </c>
    </row>
    <row r="11" spans="1:6" ht="68.25" customHeight="1">
      <c r="A11" s="6" t="s">
        <v>8</v>
      </c>
      <c r="B11" s="13" t="s">
        <v>9</v>
      </c>
      <c r="C11" s="58">
        <v>2698</v>
      </c>
      <c r="D11" s="58">
        <v>3218.6</v>
      </c>
      <c r="E11" s="58">
        <f t="shared" si="0"/>
        <v>520.59999999999991</v>
      </c>
      <c r="F11" s="49">
        <f t="shared" si="1"/>
        <v>119.29577464788733</v>
      </c>
    </row>
    <row r="12" spans="1:6" ht="80.25" customHeight="1">
      <c r="A12" s="6" t="s">
        <v>10</v>
      </c>
      <c r="B12" s="13" t="s">
        <v>11</v>
      </c>
      <c r="C12" s="58">
        <v>23</v>
      </c>
      <c r="D12" s="58">
        <v>23.7</v>
      </c>
      <c r="E12" s="58">
        <f t="shared" si="0"/>
        <v>0.69999999999999929</v>
      </c>
      <c r="F12" s="49">
        <f t="shared" si="1"/>
        <v>103.04347826086956</v>
      </c>
    </row>
    <row r="13" spans="1:6" ht="69" customHeight="1">
      <c r="A13" s="6" t="s">
        <v>12</v>
      </c>
      <c r="B13" s="13" t="s">
        <v>13</v>
      </c>
      <c r="C13" s="58">
        <v>3765.3</v>
      </c>
      <c r="D13" s="58">
        <v>4300</v>
      </c>
      <c r="E13" s="58">
        <f t="shared" si="0"/>
        <v>534.69999999999982</v>
      </c>
      <c r="F13" s="49">
        <f t="shared" si="1"/>
        <v>114.20072769766021</v>
      </c>
    </row>
    <row r="14" spans="1:6" s="35" customFormat="1" ht="64.5" customHeight="1">
      <c r="A14" s="6" t="s">
        <v>14</v>
      </c>
      <c r="B14" s="13" t="s">
        <v>15</v>
      </c>
      <c r="C14" s="58">
        <v>0</v>
      </c>
      <c r="D14" s="58">
        <v>-471.33</v>
      </c>
      <c r="E14" s="58">
        <f t="shared" si="0"/>
        <v>-471.33</v>
      </c>
      <c r="F14" s="49" t="e">
        <f t="shared" si="1"/>
        <v>#DIV/0!</v>
      </c>
    </row>
    <row r="15" spans="1:6" s="35" customFormat="1" ht="64.5" hidden="1" customHeight="1">
      <c r="A15" s="6" t="s">
        <v>16</v>
      </c>
      <c r="B15" s="13" t="s">
        <v>17</v>
      </c>
      <c r="C15" s="58">
        <v>0</v>
      </c>
      <c r="D15" s="58">
        <v>0</v>
      </c>
      <c r="E15" s="58">
        <f t="shared" si="0"/>
        <v>0</v>
      </c>
      <c r="F15" s="49" t="e">
        <f t="shared" si="1"/>
        <v>#DIV/0!</v>
      </c>
    </row>
    <row r="16" spans="1:6">
      <c r="A16" s="61" t="s">
        <v>19</v>
      </c>
      <c r="B16" s="28" t="s">
        <v>20</v>
      </c>
      <c r="C16" s="62">
        <f>C17+C18+C19+C20</f>
        <v>11410</v>
      </c>
      <c r="D16" s="62">
        <f>D17+D18+D19+D20</f>
        <v>11600.900000000001</v>
      </c>
      <c r="E16" s="58">
        <f t="shared" si="0"/>
        <v>190.90000000000146</v>
      </c>
      <c r="F16" s="49">
        <f t="shared" si="1"/>
        <v>101.67309377738827</v>
      </c>
    </row>
    <row r="17" spans="1:7" ht="66" customHeight="1">
      <c r="A17" s="63" t="s">
        <v>21</v>
      </c>
      <c r="B17" s="24" t="s">
        <v>22</v>
      </c>
      <c r="C17" s="58">
        <v>11410</v>
      </c>
      <c r="D17" s="58">
        <v>11087.6</v>
      </c>
      <c r="E17" s="58">
        <f t="shared" si="0"/>
        <v>-322.39999999999964</v>
      </c>
      <c r="F17" s="49">
        <f t="shared" si="1"/>
        <v>97.174408413672225</v>
      </c>
    </row>
    <row r="18" spans="1:7" ht="66" customHeight="1">
      <c r="A18" s="63" t="s">
        <v>109</v>
      </c>
      <c r="B18" s="24" t="s">
        <v>24</v>
      </c>
      <c r="C18" s="58">
        <v>0</v>
      </c>
      <c r="D18" s="58">
        <v>77.599999999999994</v>
      </c>
      <c r="E18" s="58">
        <f t="shared" si="0"/>
        <v>77.599999999999994</v>
      </c>
      <c r="F18" s="49" t="e">
        <f t="shared" si="1"/>
        <v>#DIV/0!</v>
      </c>
    </row>
    <row r="19" spans="1:7" ht="38.25">
      <c r="A19" s="63" t="s">
        <v>25</v>
      </c>
      <c r="B19" s="24" t="s">
        <v>26</v>
      </c>
      <c r="C19" s="58">
        <v>0</v>
      </c>
      <c r="D19" s="58">
        <v>312</v>
      </c>
      <c r="E19" s="58">
        <f t="shared" si="0"/>
        <v>312</v>
      </c>
      <c r="F19" s="49" t="e">
        <f t="shared" si="1"/>
        <v>#DIV/0!</v>
      </c>
    </row>
    <row r="20" spans="1:7" ht="63" customHeight="1">
      <c r="A20" s="63" t="s">
        <v>27</v>
      </c>
      <c r="B20" s="24" t="s">
        <v>28</v>
      </c>
      <c r="C20" s="58">
        <v>0</v>
      </c>
      <c r="D20" s="58">
        <v>123.7</v>
      </c>
      <c r="E20" s="58">
        <f t="shared" si="0"/>
        <v>123.7</v>
      </c>
      <c r="F20" s="49" t="e">
        <f t="shared" si="1"/>
        <v>#DIV/0!</v>
      </c>
    </row>
    <row r="21" spans="1:7">
      <c r="A21" s="61" t="s">
        <v>29</v>
      </c>
      <c r="B21" s="28" t="s">
        <v>30</v>
      </c>
      <c r="C21" s="62">
        <f>C22+C23</f>
        <v>2175</v>
      </c>
      <c r="D21" s="62">
        <f>D22+D23</f>
        <v>2181.4</v>
      </c>
      <c r="E21" s="58">
        <f t="shared" si="0"/>
        <v>6.4000000000000909</v>
      </c>
      <c r="F21" s="49">
        <f t="shared" si="1"/>
        <v>100.29425287356321</v>
      </c>
    </row>
    <row r="22" spans="1:7">
      <c r="A22" s="6" t="s">
        <v>31</v>
      </c>
      <c r="B22" s="13" t="s">
        <v>32</v>
      </c>
      <c r="C22" s="58">
        <v>2175</v>
      </c>
      <c r="D22" s="58">
        <v>2181.4</v>
      </c>
      <c r="E22" s="58">
        <f t="shared" si="0"/>
        <v>6.4000000000000909</v>
      </c>
      <c r="F22" s="49">
        <f t="shared" si="1"/>
        <v>100.29425287356321</v>
      </c>
    </row>
    <row r="23" spans="1:7" ht="27" hidden="1" customHeight="1">
      <c r="A23" s="22" t="s">
        <v>33</v>
      </c>
      <c r="B23" s="24" t="s">
        <v>34</v>
      </c>
      <c r="C23" s="58">
        <v>0</v>
      </c>
      <c r="D23" s="58">
        <v>0</v>
      </c>
      <c r="E23" s="58">
        <f t="shared" si="0"/>
        <v>0</v>
      </c>
      <c r="F23" s="49" t="e">
        <f t="shared" si="1"/>
        <v>#DIV/0!</v>
      </c>
    </row>
    <row r="24" spans="1:7">
      <c r="A24" s="61" t="s">
        <v>35</v>
      </c>
      <c r="B24" s="28" t="s">
        <v>36</v>
      </c>
      <c r="C24" s="62">
        <f>C25+C26+C27</f>
        <v>13505</v>
      </c>
      <c r="D24" s="62">
        <f>D25+D26+D27</f>
        <v>14009.599999999999</v>
      </c>
      <c r="E24" s="58">
        <f t="shared" si="0"/>
        <v>504.59999999999854</v>
      </c>
      <c r="F24" s="49">
        <f t="shared" si="1"/>
        <v>103.73639392817473</v>
      </c>
    </row>
    <row r="25" spans="1:7" hidden="1">
      <c r="A25" s="6" t="s">
        <v>37</v>
      </c>
      <c r="B25" s="13" t="s">
        <v>38</v>
      </c>
      <c r="C25" s="58"/>
      <c r="D25" s="58"/>
      <c r="E25" s="58"/>
      <c r="F25" s="49" t="e">
        <f t="shared" si="1"/>
        <v>#DIV/0!</v>
      </c>
    </row>
    <row r="26" spans="1:7" ht="38.25">
      <c r="A26" s="6" t="s">
        <v>39</v>
      </c>
      <c r="B26" s="13" t="s">
        <v>40</v>
      </c>
      <c r="C26" s="58">
        <v>3500</v>
      </c>
      <c r="D26" s="58">
        <v>3898.3</v>
      </c>
      <c r="E26" s="58">
        <f t="shared" si="0"/>
        <v>398.30000000000018</v>
      </c>
      <c r="F26" s="49">
        <f t="shared" si="1"/>
        <v>111.38000000000001</v>
      </c>
    </row>
    <row r="27" spans="1:7" s="258" customFormat="1">
      <c r="A27" s="61" t="s">
        <v>41</v>
      </c>
      <c r="B27" s="28" t="s">
        <v>42</v>
      </c>
      <c r="C27" s="62">
        <f>C28+C29</f>
        <v>10005</v>
      </c>
      <c r="D27" s="62">
        <f>D28+D29</f>
        <v>10111.299999999999</v>
      </c>
      <c r="E27" s="62">
        <f t="shared" si="0"/>
        <v>106.29999999999927</v>
      </c>
      <c r="F27" s="259">
        <f t="shared" si="1"/>
        <v>101.06246876561717</v>
      </c>
    </row>
    <row r="28" spans="1:7" ht="27" customHeight="1">
      <c r="A28" s="6" t="s">
        <v>43</v>
      </c>
      <c r="B28" s="13" t="s">
        <v>44</v>
      </c>
      <c r="C28" s="58">
        <v>4195</v>
      </c>
      <c r="D28" s="58">
        <v>4214.1000000000004</v>
      </c>
      <c r="E28" s="58">
        <f t="shared" si="0"/>
        <v>19.100000000000364</v>
      </c>
      <c r="F28" s="49">
        <f t="shared" si="1"/>
        <v>100.45530393325389</v>
      </c>
    </row>
    <row r="29" spans="1:7" ht="25.5" customHeight="1">
      <c r="A29" s="6" t="s">
        <v>45</v>
      </c>
      <c r="B29" s="13" t="s">
        <v>46</v>
      </c>
      <c r="C29" s="58">
        <v>5810</v>
      </c>
      <c r="D29" s="58">
        <v>5897.2</v>
      </c>
      <c r="E29" s="58">
        <f t="shared" si="0"/>
        <v>87.199999999999818</v>
      </c>
      <c r="F29" s="49">
        <f t="shared" si="1"/>
        <v>101.50086058519794</v>
      </c>
    </row>
    <row r="30" spans="1:7" ht="25.5" hidden="1">
      <c r="A30" s="61" t="s">
        <v>47</v>
      </c>
      <c r="B30" s="28" t="s">
        <v>48</v>
      </c>
      <c r="C30" s="62">
        <f>C31</f>
        <v>0</v>
      </c>
      <c r="D30" s="62">
        <f>D31</f>
        <v>0</v>
      </c>
      <c r="E30" s="58">
        <f t="shared" si="0"/>
        <v>0</v>
      </c>
      <c r="F30" s="49" t="e">
        <f t="shared" si="1"/>
        <v>#DIV/0!</v>
      </c>
    </row>
    <row r="31" spans="1:7" ht="25.5" hidden="1" customHeight="1">
      <c r="A31" s="6" t="s">
        <v>49</v>
      </c>
      <c r="B31" s="13" t="s">
        <v>110</v>
      </c>
      <c r="C31" s="58">
        <v>0</v>
      </c>
      <c r="D31" s="58">
        <v>0</v>
      </c>
      <c r="E31" s="58">
        <f t="shared" si="0"/>
        <v>0</v>
      </c>
      <c r="F31" s="49" t="e">
        <f t="shared" si="1"/>
        <v>#DIV/0!</v>
      </c>
    </row>
    <row r="32" spans="1:7" ht="25.5" customHeight="1">
      <c r="A32" s="6" t="s">
        <v>49</v>
      </c>
      <c r="B32" s="13" t="s">
        <v>561</v>
      </c>
      <c r="C32" s="58">
        <v>0</v>
      </c>
      <c r="D32" s="314">
        <v>6.2E-2</v>
      </c>
      <c r="E32" s="58"/>
      <c r="F32" s="49" t="e">
        <f t="shared" si="1"/>
        <v>#DIV/0!</v>
      </c>
      <c r="G32" s="49"/>
    </row>
    <row r="33" spans="1:6" ht="67.5" customHeight="1">
      <c r="A33" s="61" t="s">
        <v>54</v>
      </c>
      <c r="B33" s="28" t="s">
        <v>55</v>
      </c>
      <c r="C33" s="62">
        <f>C34+C35</f>
        <v>75</v>
      </c>
      <c r="D33" s="62">
        <f>D34+D35</f>
        <v>79</v>
      </c>
      <c r="E33" s="62">
        <f t="shared" si="0"/>
        <v>4</v>
      </c>
      <c r="F33" s="49">
        <f t="shared" si="1"/>
        <v>105.33333333333333</v>
      </c>
    </row>
    <row r="34" spans="1:6" ht="53.25" customHeight="1">
      <c r="A34" s="6" t="s">
        <v>56</v>
      </c>
      <c r="B34" s="13" t="s">
        <v>57</v>
      </c>
      <c r="C34" s="58">
        <v>75</v>
      </c>
      <c r="D34" s="58">
        <v>75</v>
      </c>
      <c r="E34" s="58">
        <f t="shared" si="0"/>
        <v>0</v>
      </c>
      <c r="F34" s="49">
        <f t="shared" si="1"/>
        <v>100</v>
      </c>
    </row>
    <row r="35" spans="1:6" ht="63.75" customHeight="1">
      <c r="A35" s="6" t="s">
        <v>576</v>
      </c>
      <c r="B35" s="27" t="s">
        <v>577</v>
      </c>
      <c r="C35" s="58">
        <v>0</v>
      </c>
      <c r="D35" s="58">
        <v>4</v>
      </c>
      <c r="E35" s="58"/>
      <c r="F35" s="49" t="e">
        <f t="shared" si="1"/>
        <v>#DIV/0!</v>
      </c>
    </row>
    <row r="36" spans="1:6" ht="63.75" customHeight="1">
      <c r="A36" s="61" t="s">
        <v>584</v>
      </c>
      <c r="B36" s="37" t="s">
        <v>566</v>
      </c>
      <c r="C36" s="62">
        <f>C37</f>
        <v>24.8</v>
      </c>
      <c r="D36" s="62">
        <f>D37</f>
        <v>1096.0999999999999</v>
      </c>
      <c r="E36" s="62"/>
      <c r="F36" s="49">
        <f t="shared" si="1"/>
        <v>4419.7580645161288</v>
      </c>
    </row>
    <row r="37" spans="1:6" ht="18.75" customHeight="1">
      <c r="A37" s="6" t="s">
        <v>58</v>
      </c>
      <c r="B37" s="13" t="s">
        <v>59</v>
      </c>
      <c r="C37" s="58">
        <v>24.8</v>
      </c>
      <c r="D37" s="58">
        <v>1096.0999999999999</v>
      </c>
      <c r="E37" s="58">
        <f t="shared" si="0"/>
        <v>1071.3</v>
      </c>
      <c r="F37" s="49">
        <f t="shared" si="1"/>
        <v>4419.7580645161288</v>
      </c>
    </row>
    <row r="38" spans="1:6" ht="33" customHeight="1">
      <c r="A38" s="61" t="s">
        <v>585</v>
      </c>
      <c r="B38" s="28" t="s">
        <v>563</v>
      </c>
      <c r="C38" s="62">
        <f>C39+C40</f>
        <v>6.9</v>
      </c>
      <c r="D38" s="62">
        <f>D39+D40</f>
        <v>-119.1</v>
      </c>
      <c r="E38" s="62"/>
      <c r="F38" s="49">
        <f t="shared" si="1"/>
        <v>-1726.086956521739</v>
      </c>
    </row>
    <row r="39" spans="1:6" ht="76.5">
      <c r="A39" s="6" t="s">
        <v>546</v>
      </c>
      <c r="B39" s="27" t="s">
        <v>545</v>
      </c>
      <c r="C39" s="58">
        <v>0</v>
      </c>
      <c r="D39" s="58">
        <v>-126</v>
      </c>
      <c r="E39" s="58">
        <f t="shared" si="0"/>
        <v>-126</v>
      </c>
      <c r="F39" s="49" t="e">
        <f t="shared" si="1"/>
        <v>#DIV/0!</v>
      </c>
    </row>
    <row r="40" spans="1:6" ht="79.5" customHeight="1">
      <c r="A40" s="6" t="s">
        <v>546</v>
      </c>
      <c r="B40" s="27" t="s">
        <v>562</v>
      </c>
      <c r="C40" s="58">
        <v>6.9</v>
      </c>
      <c r="D40" s="58">
        <v>6.9</v>
      </c>
      <c r="E40" s="58"/>
      <c r="F40" s="49">
        <f t="shared" si="1"/>
        <v>100</v>
      </c>
    </row>
    <row r="41" spans="1:6" ht="41.25" customHeight="1">
      <c r="A41" s="36" t="s">
        <v>62</v>
      </c>
      <c r="B41" s="37" t="s">
        <v>63</v>
      </c>
      <c r="C41" s="62">
        <v>8</v>
      </c>
      <c r="D41" s="62">
        <v>10</v>
      </c>
      <c r="E41" s="58">
        <f t="shared" si="0"/>
        <v>2</v>
      </c>
      <c r="F41" s="49">
        <f t="shared" si="1"/>
        <v>125</v>
      </c>
    </row>
    <row r="42" spans="1:6" ht="25.5" hidden="1" customHeight="1">
      <c r="A42" s="36" t="s">
        <v>111</v>
      </c>
      <c r="B42" s="37" t="s">
        <v>65</v>
      </c>
      <c r="C42" s="62">
        <f>C43+C44</f>
        <v>0</v>
      </c>
      <c r="D42" s="62">
        <f>D43+D44</f>
        <v>0</v>
      </c>
      <c r="E42" s="58">
        <f t="shared" si="0"/>
        <v>0</v>
      </c>
      <c r="F42" s="49" t="e">
        <f t="shared" si="1"/>
        <v>#DIV/0!</v>
      </c>
    </row>
    <row r="43" spans="1:6" ht="30" hidden="1" customHeight="1">
      <c r="A43" s="36" t="s">
        <v>66</v>
      </c>
      <c r="B43" s="37" t="s">
        <v>67</v>
      </c>
      <c r="C43" s="33">
        <v>0</v>
      </c>
      <c r="D43" s="33">
        <v>0</v>
      </c>
      <c r="E43" s="58">
        <f t="shared" si="0"/>
        <v>0</v>
      </c>
      <c r="F43" s="49" t="e">
        <f t="shared" si="1"/>
        <v>#DIV/0!</v>
      </c>
    </row>
    <row r="44" spans="1:6" ht="30" hidden="1" customHeight="1">
      <c r="A44" s="238" t="s">
        <v>547</v>
      </c>
      <c r="B44" s="27" t="s">
        <v>548</v>
      </c>
      <c r="C44" s="58"/>
      <c r="D44" s="58"/>
      <c r="E44" s="58">
        <f t="shared" si="0"/>
        <v>0</v>
      </c>
      <c r="F44" s="49" t="e">
        <f t="shared" si="1"/>
        <v>#DIV/0!</v>
      </c>
    </row>
    <row r="45" spans="1:6" ht="14.25">
      <c r="A45" s="59" t="s">
        <v>68</v>
      </c>
      <c r="B45" s="64" t="s">
        <v>69</v>
      </c>
      <c r="C45" s="60">
        <f>C46+C54</f>
        <v>18489.899999999998</v>
      </c>
      <c r="D45" s="60">
        <f>D46+D61+D64+D65+D62+D54</f>
        <v>18489.899999999998</v>
      </c>
      <c r="E45" s="58">
        <f t="shared" si="0"/>
        <v>0</v>
      </c>
      <c r="F45" s="49">
        <f t="shared" si="1"/>
        <v>100</v>
      </c>
    </row>
    <row r="46" spans="1:6" ht="25.5">
      <c r="A46" s="61" t="s">
        <v>112</v>
      </c>
      <c r="B46" s="28" t="s">
        <v>71</v>
      </c>
      <c r="C46" s="62">
        <f>C47+C48+C49+C52+C53</f>
        <v>17189.3</v>
      </c>
      <c r="D46" s="62">
        <f>D47+D48+D49+D52+D53</f>
        <v>17189.3</v>
      </c>
      <c r="E46" s="58">
        <f t="shared" si="0"/>
        <v>0</v>
      </c>
      <c r="F46" s="49">
        <f t="shared" si="1"/>
        <v>100</v>
      </c>
    </row>
    <row r="47" spans="1:6" s="35" customFormat="1" ht="25.5">
      <c r="A47" s="6" t="s">
        <v>113</v>
      </c>
      <c r="B47" s="13" t="s">
        <v>549</v>
      </c>
      <c r="C47" s="58">
        <v>4336.6000000000004</v>
      </c>
      <c r="D47" s="58">
        <v>4336.6000000000004</v>
      </c>
      <c r="E47" s="58">
        <f t="shared" si="0"/>
        <v>0</v>
      </c>
      <c r="F47" s="49">
        <f t="shared" si="1"/>
        <v>100</v>
      </c>
    </row>
    <row r="48" spans="1:6" s="35" customFormat="1" ht="27" customHeight="1">
      <c r="A48" s="6" t="s">
        <v>567</v>
      </c>
      <c r="B48" s="13" t="s">
        <v>568</v>
      </c>
      <c r="C48" s="58">
        <v>2000</v>
      </c>
      <c r="D48" s="58">
        <v>2000</v>
      </c>
      <c r="E48" s="58"/>
      <c r="F48" s="49">
        <f t="shared" si="1"/>
        <v>100</v>
      </c>
    </row>
    <row r="49" spans="1:6" s="35" customFormat="1">
      <c r="A49" s="6" t="s">
        <v>569</v>
      </c>
      <c r="B49" s="13" t="s">
        <v>570</v>
      </c>
      <c r="C49" s="58">
        <v>2212.5</v>
      </c>
      <c r="D49" s="58">
        <v>2212.5</v>
      </c>
      <c r="E49" s="58">
        <f>D49-C49</f>
        <v>0</v>
      </c>
      <c r="F49" s="49">
        <f t="shared" si="1"/>
        <v>100</v>
      </c>
    </row>
    <row r="50" spans="1:6" ht="25.5" hidden="1">
      <c r="A50" s="6" t="s">
        <v>73</v>
      </c>
      <c r="B50" s="13" t="s">
        <v>74</v>
      </c>
      <c r="C50" s="58">
        <v>0</v>
      </c>
      <c r="D50" s="58">
        <v>0</v>
      </c>
      <c r="E50" s="58">
        <f t="shared" si="0"/>
        <v>0</v>
      </c>
      <c r="F50" s="49" t="e">
        <f t="shared" si="1"/>
        <v>#DIV/0!</v>
      </c>
    </row>
    <row r="51" spans="1:6" ht="38.25" hidden="1">
      <c r="A51" s="6" t="s">
        <v>75</v>
      </c>
      <c r="B51" s="27" t="s">
        <v>76</v>
      </c>
      <c r="C51" s="58">
        <v>0</v>
      </c>
      <c r="D51" s="58">
        <v>0</v>
      </c>
      <c r="E51" s="58">
        <f t="shared" si="0"/>
        <v>0</v>
      </c>
      <c r="F51" s="49" t="e">
        <f t="shared" si="1"/>
        <v>#DIV/0!</v>
      </c>
    </row>
    <row r="52" spans="1:6" ht="38.25">
      <c r="A52" s="6" t="s">
        <v>578</v>
      </c>
      <c r="B52" s="13" t="s">
        <v>579</v>
      </c>
      <c r="C52" s="58">
        <v>1519</v>
      </c>
      <c r="D52" s="58">
        <v>1519</v>
      </c>
      <c r="E52" s="58">
        <f t="shared" si="0"/>
        <v>0</v>
      </c>
      <c r="F52" s="49">
        <f t="shared" si="1"/>
        <v>100</v>
      </c>
    </row>
    <row r="53" spans="1:6">
      <c r="A53" s="6" t="s">
        <v>580</v>
      </c>
      <c r="B53" s="13" t="s">
        <v>551</v>
      </c>
      <c r="C53" s="58">
        <v>7121.2</v>
      </c>
      <c r="D53" s="58">
        <v>7121.2</v>
      </c>
      <c r="E53" s="58">
        <f>D53-C53</f>
        <v>0</v>
      </c>
    </row>
    <row r="54" spans="1:6" s="258" customFormat="1" ht="25.5">
      <c r="A54" s="61" t="s">
        <v>78</v>
      </c>
      <c r="B54" s="28" t="s">
        <v>552</v>
      </c>
      <c r="C54" s="70">
        <f>C55+C56+C67+C66</f>
        <v>1300.5999999999999</v>
      </c>
      <c r="D54" s="70">
        <f>D55+D56+D67+D66</f>
        <v>1300.5999999999999</v>
      </c>
      <c r="E54" s="62">
        <f t="shared" si="0"/>
        <v>0</v>
      </c>
      <c r="F54" s="259">
        <f t="shared" si="1"/>
        <v>100</v>
      </c>
    </row>
    <row r="55" spans="1:6" ht="44.25" customHeight="1">
      <c r="A55" s="66" t="s">
        <v>79</v>
      </c>
      <c r="B55" s="41" t="s">
        <v>554</v>
      </c>
      <c r="C55" s="65">
        <v>443.5</v>
      </c>
      <c r="D55" s="65">
        <v>443.5</v>
      </c>
      <c r="E55" s="58">
        <f t="shared" si="0"/>
        <v>0</v>
      </c>
      <c r="F55" s="49">
        <f t="shared" si="1"/>
        <v>100</v>
      </c>
    </row>
    <row r="56" spans="1:6" ht="25.5">
      <c r="A56" s="6" t="s">
        <v>80</v>
      </c>
      <c r="B56" s="41" t="s">
        <v>553</v>
      </c>
      <c r="C56" s="65">
        <v>7.6</v>
      </c>
      <c r="D56" s="65">
        <v>7.6</v>
      </c>
      <c r="E56" s="58">
        <f t="shared" si="0"/>
        <v>0</v>
      </c>
      <c r="F56" s="49">
        <f t="shared" si="1"/>
        <v>100</v>
      </c>
    </row>
    <row r="57" spans="1:6" ht="60.75" hidden="1" customHeight="1">
      <c r="A57" s="6" t="s">
        <v>81</v>
      </c>
      <c r="B57" s="13" t="s">
        <v>82</v>
      </c>
      <c r="C57" s="65">
        <v>0</v>
      </c>
      <c r="D57" s="65">
        <v>0</v>
      </c>
      <c r="E57" s="58">
        <f t="shared" si="0"/>
        <v>0</v>
      </c>
      <c r="F57" s="49" t="e">
        <f t="shared" si="1"/>
        <v>#DIV/0!</v>
      </c>
    </row>
    <row r="58" spans="1:6" ht="51" hidden="1">
      <c r="A58" s="6" t="s">
        <v>83</v>
      </c>
      <c r="B58" s="13" t="s">
        <v>84</v>
      </c>
      <c r="C58" s="14">
        <v>0</v>
      </c>
      <c r="D58" s="14">
        <v>0</v>
      </c>
      <c r="E58" s="58">
        <f t="shared" si="0"/>
        <v>0</v>
      </c>
      <c r="F58" s="49" t="e">
        <f t="shared" si="1"/>
        <v>#DIV/0!</v>
      </c>
    </row>
    <row r="59" spans="1:6" ht="51" hidden="1">
      <c r="A59" s="6" t="s">
        <v>83</v>
      </c>
      <c r="B59" s="13" t="s">
        <v>85</v>
      </c>
      <c r="C59" s="14">
        <v>0</v>
      </c>
      <c r="D59" s="14">
        <v>0</v>
      </c>
      <c r="E59" s="58">
        <f t="shared" si="0"/>
        <v>0</v>
      </c>
      <c r="F59" s="49" t="e">
        <f t="shared" si="1"/>
        <v>#DIV/0!</v>
      </c>
    </row>
    <row r="60" spans="1:6" ht="25.5" hidden="1">
      <c r="A60" s="67" t="s">
        <v>86</v>
      </c>
      <c r="B60" s="41" t="s">
        <v>87</v>
      </c>
      <c r="C60" s="14">
        <v>0</v>
      </c>
      <c r="D60" s="14">
        <v>0</v>
      </c>
      <c r="E60" s="58">
        <f t="shared" si="0"/>
        <v>0</v>
      </c>
      <c r="F60" s="49" t="e">
        <f t="shared" si="1"/>
        <v>#DIV/0!</v>
      </c>
    </row>
    <row r="61" spans="1:6" hidden="1">
      <c r="A61" s="68" t="s">
        <v>114</v>
      </c>
      <c r="B61" s="37" t="s">
        <v>115</v>
      </c>
      <c r="C61" s="69">
        <v>0</v>
      </c>
      <c r="D61" s="69">
        <v>0</v>
      </c>
      <c r="E61" s="58">
        <f t="shared" si="0"/>
        <v>0</v>
      </c>
      <c r="F61" s="49" t="e">
        <f t="shared" si="1"/>
        <v>#DIV/0!</v>
      </c>
    </row>
    <row r="62" spans="1:6" ht="15.75" hidden="1" customHeight="1">
      <c r="A62" s="68" t="s">
        <v>116</v>
      </c>
      <c r="B62" s="13" t="s">
        <v>89</v>
      </c>
      <c r="C62" s="70">
        <f>C63</f>
        <v>0</v>
      </c>
      <c r="D62" s="70">
        <f>D63</f>
        <v>0</v>
      </c>
      <c r="E62" s="58">
        <f t="shared" si="0"/>
        <v>0</v>
      </c>
      <c r="F62" s="49" t="e">
        <f t="shared" si="1"/>
        <v>#DIV/0!</v>
      </c>
    </row>
    <row r="63" spans="1:6" ht="16.5" hidden="1" customHeight="1">
      <c r="A63" s="71" t="s">
        <v>114</v>
      </c>
      <c r="B63" s="13" t="s">
        <v>91</v>
      </c>
      <c r="C63" s="70">
        <v>0</v>
      </c>
      <c r="D63" s="70">
        <v>0</v>
      </c>
      <c r="E63" s="58">
        <f t="shared" si="0"/>
        <v>0</v>
      </c>
      <c r="F63" s="49" t="e">
        <f t="shared" si="1"/>
        <v>#DIV/0!</v>
      </c>
    </row>
    <row r="64" spans="1:6" ht="25.5" hidden="1">
      <c r="A64" s="72" t="s">
        <v>94</v>
      </c>
      <c r="B64" s="37" t="s">
        <v>95</v>
      </c>
      <c r="C64" s="70"/>
      <c r="D64" s="70"/>
      <c r="E64" s="58">
        <f t="shared" si="0"/>
        <v>0</v>
      </c>
      <c r="F64" s="49" t="e">
        <f t="shared" si="1"/>
        <v>#DIV/0!</v>
      </c>
    </row>
    <row r="65" spans="1:6" ht="38.25" hidden="1">
      <c r="A65" s="260" t="s">
        <v>98</v>
      </c>
      <c r="B65" s="261" t="s">
        <v>99</v>
      </c>
      <c r="C65" s="262">
        <v>0</v>
      </c>
      <c r="D65" s="262">
        <v>0</v>
      </c>
      <c r="E65" s="263">
        <f t="shared" si="0"/>
        <v>0</v>
      </c>
      <c r="F65" s="49" t="e">
        <f t="shared" si="1"/>
        <v>#DIV/0!</v>
      </c>
    </row>
    <row r="66" spans="1:6" ht="25.5">
      <c r="A66" s="265" t="s">
        <v>581</v>
      </c>
      <c r="B66" s="254" t="s">
        <v>574</v>
      </c>
      <c r="C66" s="266">
        <v>874.3</v>
      </c>
      <c r="D66" s="266">
        <v>874.3</v>
      </c>
      <c r="E66" s="264"/>
      <c r="F66" s="49">
        <f t="shared" si="1"/>
        <v>100</v>
      </c>
    </row>
    <row r="67" spans="1:6" ht="38.25">
      <c r="A67" s="265" t="s">
        <v>583</v>
      </c>
      <c r="B67" s="267" t="s">
        <v>575</v>
      </c>
      <c r="C67" s="268">
        <v>-24.8</v>
      </c>
      <c r="D67" s="268">
        <v>-24.8</v>
      </c>
      <c r="E67" s="268"/>
      <c r="F67" s="49">
        <f>D66/C66*100</f>
        <v>100</v>
      </c>
    </row>
    <row r="68" spans="1:6">
      <c r="A68" s="74"/>
      <c r="B68" s="73"/>
      <c r="C68" s="73"/>
      <c r="D68" s="73"/>
    </row>
    <row r="69" spans="1:6" ht="18.75" customHeight="1">
      <c r="A69" s="344" t="s">
        <v>100</v>
      </c>
      <c r="B69" s="344"/>
      <c r="C69" s="345" t="s">
        <v>101</v>
      </c>
      <c r="D69" s="345"/>
    </row>
  </sheetData>
  <sheetProtection selectLockedCells="1" selectUnlockedCells="1"/>
  <mergeCells count="5">
    <mergeCell ref="B2:D2"/>
    <mergeCell ref="B4:D4"/>
    <mergeCell ref="A6:D6"/>
    <mergeCell ref="A69:B69"/>
    <mergeCell ref="C69:D69"/>
  </mergeCells>
  <pageMargins left="1.1812499999999999" right="0.2361111111111111" top="0" bottom="0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6"/>
  <sheetViews>
    <sheetView zoomScale="90" zoomScaleNormal="90" workbookViewId="0">
      <selection activeCell="H3" sqref="H3:J3"/>
    </sheetView>
  </sheetViews>
  <sheetFormatPr defaultRowHeight="12.75"/>
  <cols>
    <col min="1" max="1" width="7.7109375" style="75" customWidth="1"/>
    <col min="2" max="2" width="58.7109375" style="76" customWidth="1"/>
    <col min="3" max="3" width="7.7109375" style="77" customWidth="1"/>
    <col min="4" max="4" width="6.5703125" style="77" customWidth="1"/>
    <col min="5" max="5" width="6.7109375" style="77" customWidth="1"/>
    <col min="6" max="6" width="17.140625" style="77" customWidth="1"/>
    <col min="7" max="7" width="8" style="77" customWidth="1"/>
    <col min="8" max="8" width="15.140625" style="78" customWidth="1"/>
    <col min="9" max="9" width="13.7109375" style="78" customWidth="1"/>
    <col min="10" max="10" width="16.28515625" style="78" customWidth="1"/>
    <col min="11" max="16384" width="9.140625" style="76"/>
  </cols>
  <sheetData>
    <row r="1" spans="1:11" ht="18.75" customHeight="1">
      <c r="C1" s="76"/>
      <c r="D1" s="76"/>
      <c r="E1" s="76"/>
      <c r="F1" s="352" t="s">
        <v>117</v>
      </c>
      <c r="G1" s="352"/>
      <c r="H1" s="352"/>
      <c r="I1" s="352"/>
      <c r="J1" s="352"/>
      <c r="K1" s="79"/>
    </row>
    <row r="2" spans="1:11">
      <c r="C2" s="76"/>
      <c r="D2" s="76"/>
      <c r="E2" s="76"/>
      <c r="F2" s="76"/>
      <c r="G2" s="76"/>
      <c r="H2" s="80"/>
      <c r="I2" s="80"/>
      <c r="J2" s="80"/>
      <c r="K2" s="81"/>
    </row>
    <row r="3" spans="1:11" ht="63" customHeight="1">
      <c r="C3" s="76"/>
      <c r="D3" s="76"/>
      <c r="E3" s="76"/>
      <c r="G3" s="82"/>
      <c r="H3" s="317" t="s">
        <v>644</v>
      </c>
      <c r="I3" s="317"/>
      <c r="J3" s="317"/>
      <c r="K3" s="82"/>
    </row>
    <row r="4" spans="1:11">
      <c r="A4" s="83"/>
      <c r="B4" s="84"/>
      <c r="C4" s="84"/>
      <c r="D4" s="84"/>
      <c r="E4" s="84"/>
      <c r="F4" s="84"/>
      <c r="G4" s="84"/>
      <c r="H4" s="85"/>
      <c r="I4" s="85"/>
      <c r="J4" s="85"/>
      <c r="K4" s="84"/>
    </row>
    <row r="5" spans="1:11" ht="37.5" customHeight="1">
      <c r="A5" s="353" t="s">
        <v>118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</row>
    <row r="6" spans="1:11" ht="21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2.75" customHeight="1">
      <c r="A7" s="354" t="s">
        <v>119</v>
      </c>
      <c r="B7" s="355" t="s">
        <v>120</v>
      </c>
      <c r="C7" s="356" t="s">
        <v>121</v>
      </c>
      <c r="D7" s="357" t="s">
        <v>122</v>
      </c>
      <c r="E7" s="357" t="s">
        <v>123</v>
      </c>
      <c r="F7" s="357" t="s">
        <v>124</v>
      </c>
      <c r="G7" s="357" t="s">
        <v>125</v>
      </c>
      <c r="H7" s="358" t="s">
        <v>621</v>
      </c>
      <c r="I7" s="358" t="s">
        <v>622</v>
      </c>
      <c r="J7" s="359" t="s">
        <v>126</v>
      </c>
    </row>
    <row r="8" spans="1:11">
      <c r="A8" s="354"/>
      <c r="B8" s="355"/>
      <c r="C8" s="356"/>
      <c r="D8" s="357"/>
      <c r="E8" s="357"/>
      <c r="F8" s="357"/>
      <c r="G8" s="357"/>
      <c r="H8" s="358"/>
      <c r="I8" s="358"/>
      <c r="J8" s="359"/>
    </row>
    <row r="9" spans="1:11" ht="12.75" customHeight="1">
      <c r="A9" s="354"/>
      <c r="B9" s="355"/>
      <c r="C9" s="356"/>
      <c r="D9" s="357"/>
      <c r="E9" s="357"/>
      <c r="F9" s="357"/>
      <c r="G9" s="357"/>
      <c r="H9" s="358"/>
      <c r="I9" s="358"/>
      <c r="J9" s="359"/>
    </row>
    <row r="10" spans="1:11" ht="16.5">
      <c r="A10" s="91"/>
      <c r="B10" s="92">
        <v>1</v>
      </c>
      <c r="C10" s="93"/>
      <c r="D10" s="93">
        <v>2</v>
      </c>
      <c r="E10" s="93">
        <v>3</v>
      </c>
      <c r="F10" s="93">
        <v>4</v>
      </c>
      <c r="G10" s="93">
        <v>5</v>
      </c>
      <c r="H10" s="94"/>
      <c r="I10" s="94"/>
      <c r="J10" s="94"/>
    </row>
    <row r="11" spans="1:11" ht="16.5">
      <c r="A11" s="91"/>
      <c r="B11" s="92" t="s">
        <v>127</v>
      </c>
      <c r="C11" s="93"/>
      <c r="D11" s="93"/>
      <c r="E11" s="93"/>
      <c r="F11" s="93"/>
      <c r="G11" s="93"/>
      <c r="H11" s="95">
        <f>H14+H76+H83+H103+H139+H183+H199+H242+H263+H279+H286</f>
        <v>61698.000000000007</v>
      </c>
      <c r="I11" s="95">
        <f>I14+I76+I83+I103+I139+I183+I199+I251+I263+I279+I284+I242</f>
        <v>56227.810000000005</v>
      </c>
      <c r="J11" s="94">
        <f>I11/H11*100</f>
        <v>91.133926545430967</v>
      </c>
    </row>
    <row r="12" spans="1:11" ht="16.5">
      <c r="A12" s="360"/>
      <c r="B12" s="92" t="s">
        <v>128</v>
      </c>
      <c r="C12" s="361"/>
      <c r="D12" s="361"/>
      <c r="E12" s="361"/>
      <c r="F12" s="361"/>
      <c r="G12" s="361"/>
      <c r="H12" s="362"/>
      <c r="I12" s="362"/>
      <c r="J12" s="363"/>
    </row>
    <row r="13" spans="1:11" ht="16.5">
      <c r="A13" s="360"/>
      <c r="B13" s="92"/>
      <c r="C13" s="361"/>
      <c r="D13" s="361"/>
      <c r="E13" s="361"/>
      <c r="F13" s="361"/>
      <c r="G13" s="361"/>
      <c r="H13" s="362"/>
      <c r="I13" s="362"/>
      <c r="J13" s="363"/>
    </row>
    <row r="14" spans="1:11" ht="16.5">
      <c r="A14" s="91" t="s">
        <v>129</v>
      </c>
      <c r="B14" s="92" t="s">
        <v>130</v>
      </c>
      <c r="C14" s="93">
        <v>992</v>
      </c>
      <c r="D14" s="93" t="s">
        <v>131</v>
      </c>
      <c r="E14" s="96" t="s">
        <v>132</v>
      </c>
      <c r="F14" s="90"/>
      <c r="G14" s="90"/>
      <c r="H14" s="95">
        <f>H15+H20+H42+H47+H33+H37</f>
        <v>25780</v>
      </c>
      <c r="I14" s="95">
        <f>I15+I20+I42+I47+I33+I37</f>
        <v>20877.71</v>
      </c>
      <c r="J14" s="94">
        <f>I14/H14*100</f>
        <v>80.984134988363067</v>
      </c>
    </row>
    <row r="15" spans="1:11" ht="49.5">
      <c r="A15" s="91"/>
      <c r="B15" s="97" t="s">
        <v>133</v>
      </c>
      <c r="C15" s="98">
        <v>992</v>
      </c>
      <c r="D15" s="90" t="s">
        <v>131</v>
      </c>
      <c r="E15" s="90" t="s">
        <v>134</v>
      </c>
      <c r="F15" s="90"/>
      <c r="G15" s="90"/>
      <c r="H15" s="94">
        <f t="shared" ref="H15:I18" si="0">H16</f>
        <v>1140.0999999999999</v>
      </c>
      <c r="I15" s="94">
        <f t="shared" si="0"/>
        <v>1138.5999999999999</v>
      </c>
      <c r="J15" s="94">
        <f t="shared" ref="J15:J85" si="1">I15/H15*100</f>
        <v>99.868432593632136</v>
      </c>
    </row>
    <row r="16" spans="1:11" ht="50.25" customHeight="1">
      <c r="A16" s="91"/>
      <c r="B16" s="97" t="s">
        <v>135</v>
      </c>
      <c r="C16" s="98">
        <v>992</v>
      </c>
      <c r="D16" s="90" t="s">
        <v>131</v>
      </c>
      <c r="E16" s="90" t="s">
        <v>134</v>
      </c>
      <c r="F16" s="90" t="s">
        <v>136</v>
      </c>
      <c r="G16" s="90"/>
      <c r="H16" s="94">
        <f t="shared" si="0"/>
        <v>1140.0999999999999</v>
      </c>
      <c r="I16" s="94">
        <f t="shared" si="0"/>
        <v>1138.5999999999999</v>
      </c>
      <c r="J16" s="94">
        <f t="shared" si="1"/>
        <v>99.868432593632136</v>
      </c>
    </row>
    <row r="17" spans="1:10" ht="33">
      <c r="A17" s="91"/>
      <c r="B17" s="97" t="s">
        <v>137</v>
      </c>
      <c r="C17" s="98">
        <v>992</v>
      </c>
      <c r="D17" s="90" t="s">
        <v>131</v>
      </c>
      <c r="E17" s="90" t="s">
        <v>134</v>
      </c>
      <c r="F17" s="90" t="s">
        <v>138</v>
      </c>
      <c r="G17" s="90"/>
      <c r="H17" s="94">
        <f t="shared" si="0"/>
        <v>1140.0999999999999</v>
      </c>
      <c r="I17" s="94">
        <f t="shared" si="0"/>
        <v>1138.5999999999999</v>
      </c>
      <c r="J17" s="94">
        <f t="shared" si="1"/>
        <v>99.868432593632136</v>
      </c>
    </row>
    <row r="18" spans="1:10" ht="33">
      <c r="A18" s="91"/>
      <c r="B18" s="97" t="s">
        <v>139</v>
      </c>
      <c r="C18" s="98">
        <v>992</v>
      </c>
      <c r="D18" s="90" t="s">
        <v>131</v>
      </c>
      <c r="E18" s="90" t="s">
        <v>134</v>
      </c>
      <c r="F18" s="90" t="s">
        <v>140</v>
      </c>
      <c r="G18" s="90"/>
      <c r="H18" s="94">
        <f t="shared" si="0"/>
        <v>1140.0999999999999</v>
      </c>
      <c r="I18" s="94">
        <f t="shared" si="0"/>
        <v>1138.5999999999999</v>
      </c>
      <c r="J18" s="94">
        <f t="shared" si="1"/>
        <v>99.868432593632136</v>
      </c>
    </row>
    <row r="19" spans="1:10" ht="66">
      <c r="A19" s="91"/>
      <c r="B19" s="97" t="s">
        <v>141</v>
      </c>
      <c r="C19" s="98">
        <v>993</v>
      </c>
      <c r="D19" s="90" t="s">
        <v>131</v>
      </c>
      <c r="E19" s="90" t="s">
        <v>134</v>
      </c>
      <c r="F19" s="90" t="s">
        <v>140</v>
      </c>
      <c r="G19" s="90" t="s">
        <v>142</v>
      </c>
      <c r="H19" s="94">
        <v>1140.0999999999999</v>
      </c>
      <c r="I19" s="94">
        <v>1138.5999999999999</v>
      </c>
      <c r="J19" s="94">
        <f t="shared" si="1"/>
        <v>99.868432593632136</v>
      </c>
    </row>
    <row r="20" spans="1:10" ht="66">
      <c r="A20" s="91"/>
      <c r="B20" s="97" t="s">
        <v>143</v>
      </c>
      <c r="C20" s="98">
        <v>992</v>
      </c>
      <c r="D20" s="90" t="s">
        <v>131</v>
      </c>
      <c r="E20" s="90" t="s">
        <v>144</v>
      </c>
      <c r="F20" s="90"/>
      <c r="G20" s="90"/>
      <c r="H20" s="94">
        <f>H21</f>
        <v>6863.5000000000009</v>
      </c>
      <c r="I20" s="94">
        <f>I21</f>
        <v>6853.6</v>
      </c>
      <c r="J20" s="94">
        <f t="shared" si="1"/>
        <v>99.855758723683238</v>
      </c>
    </row>
    <row r="21" spans="1:10" ht="12.75" customHeight="1">
      <c r="A21" s="360"/>
      <c r="B21" s="364" t="s">
        <v>145</v>
      </c>
      <c r="C21" s="365">
        <v>992</v>
      </c>
      <c r="D21" s="357" t="s">
        <v>131</v>
      </c>
      <c r="E21" s="357" t="s">
        <v>144</v>
      </c>
      <c r="F21" s="357" t="s">
        <v>146</v>
      </c>
      <c r="G21" s="357"/>
      <c r="H21" s="366">
        <f>H25+H30</f>
        <v>6863.5000000000009</v>
      </c>
      <c r="I21" s="366">
        <f>I25+I30</f>
        <v>6853.6</v>
      </c>
      <c r="J21" s="366">
        <f>I21/H21*100</f>
        <v>99.855758723683238</v>
      </c>
    </row>
    <row r="22" spans="1:10" ht="16.5" customHeight="1">
      <c r="A22" s="360"/>
      <c r="B22" s="364"/>
      <c r="C22" s="365"/>
      <c r="D22" s="357"/>
      <c r="E22" s="357"/>
      <c r="F22" s="357"/>
      <c r="G22" s="357"/>
      <c r="H22" s="366"/>
      <c r="I22" s="366"/>
      <c r="J22" s="366"/>
    </row>
    <row r="23" spans="1:10" ht="15.75" customHeight="1">
      <c r="A23" s="360"/>
      <c r="B23" s="364"/>
      <c r="C23" s="365"/>
      <c r="D23" s="357"/>
      <c r="E23" s="357"/>
      <c r="F23" s="357"/>
      <c r="G23" s="357"/>
      <c r="H23" s="366"/>
      <c r="I23" s="366"/>
      <c r="J23" s="366"/>
    </row>
    <row r="24" spans="1:10" ht="18" hidden="1" customHeight="1">
      <c r="A24" s="360"/>
      <c r="B24" s="364"/>
      <c r="C24" s="365"/>
      <c r="D24" s="357"/>
      <c r="E24" s="357"/>
      <c r="F24" s="357"/>
      <c r="G24" s="357"/>
      <c r="H24" s="366"/>
      <c r="I24" s="366"/>
      <c r="J24" s="366"/>
    </row>
    <row r="25" spans="1:10" ht="33">
      <c r="A25" s="91"/>
      <c r="B25" s="97" t="s">
        <v>147</v>
      </c>
      <c r="C25" s="98">
        <v>992</v>
      </c>
      <c r="D25" s="90" t="s">
        <v>131</v>
      </c>
      <c r="E25" s="90" t="s">
        <v>144</v>
      </c>
      <c r="F25" s="90" t="s">
        <v>148</v>
      </c>
      <c r="G25" s="90"/>
      <c r="H25" s="94">
        <f>H26</f>
        <v>6855.9000000000005</v>
      </c>
      <c r="I25" s="94">
        <f>I26</f>
        <v>6846</v>
      </c>
      <c r="J25" s="94">
        <f t="shared" si="1"/>
        <v>99.855598827287437</v>
      </c>
    </row>
    <row r="26" spans="1:10" ht="33">
      <c r="A26" s="91"/>
      <c r="B26" s="97" t="s">
        <v>139</v>
      </c>
      <c r="C26" s="98">
        <v>992</v>
      </c>
      <c r="D26" s="90" t="s">
        <v>131</v>
      </c>
      <c r="E26" s="90" t="s">
        <v>144</v>
      </c>
      <c r="F26" s="90" t="s">
        <v>149</v>
      </c>
      <c r="G26" s="90"/>
      <c r="H26" s="94">
        <f>H27+H28+H29</f>
        <v>6855.9000000000005</v>
      </c>
      <c r="I26" s="94">
        <f>I27+I28+I29</f>
        <v>6846</v>
      </c>
      <c r="J26" s="94">
        <f t="shared" si="1"/>
        <v>99.855598827287437</v>
      </c>
    </row>
    <row r="27" spans="1:10" ht="66">
      <c r="A27" s="91"/>
      <c r="B27" s="97" t="s">
        <v>150</v>
      </c>
      <c r="C27" s="98">
        <v>993</v>
      </c>
      <c r="D27" s="90" t="s">
        <v>131</v>
      </c>
      <c r="E27" s="90" t="s">
        <v>144</v>
      </c>
      <c r="F27" s="90" t="s">
        <v>149</v>
      </c>
      <c r="G27" s="90" t="s">
        <v>142</v>
      </c>
      <c r="H27" s="94">
        <v>6647.6</v>
      </c>
      <c r="I27" s="94">
        <v>6638.2</v>
      </c>
      <c r="J27" s="94">
        <f t="shared" si="1"/>
        <v>99.858595583368427</v>
      </c>
    </row>
    <row r="28" spans="1:10" ht="33">
      <c r="A28" s="91"/>
      <c r="B28" s="97" t="s">
        <v>151</v>
      </c>
      <c r="C28" s="98" t="s">
        <v>152</v>
      </c>
      <c r="D28" s="90" t="s">
        <v>131</v>
      </c>
      <c r="E28" s="90" t="s">
        <v>144</v>
      </c>
      <c r="F28" s="90" t="s">
        <v>149</v>
      </c>
      <c r="G28" s="90" t="s">
        <v>153</v>
      </c>
      <c r="H28" s="94">
        <v>189.8</v>
      </c>
      <c r="I28" s="94">
        <v>189.3</v>
      </c>
      <c r="J28" s="94">
        <f t="shared" si="1"/>
        <v>99.736564805057952</v>
      </c>
    </row>
    <row r="29" spans="1:10" ht="16.5">
      <c r="A29" s="91"/>
      <c r="B29" s="97" t="s">
        <v>154</v>
      </c>
      <c r="C29" s="98" t="s">
        <v>152</v>
      </c>
      <c r="D29" s="90" t="s">
        <v>131</v>
      </c>
      <c r="E29" s="90" t="s">
        <v>144</v>
      </c>
      <c r="F29" s="90" t="s">
        <v>149</v>
      </c>
      <c r="G29" s="90" t="s">
        <v>155</v>
      </c>
      <c r="H29" s="94">
        <v>18.5</v>
      </c>
      <c r="I29" s="94">
        <v>18.5</v>
      </c>
      <c r="J29" s="94">
        <f t="shared" si="1"/>
        <v>100</v>
      </c>
    </row>
    <row r="30" spans="1:10" ht="16.5">
      <c r="A30" s="91"/>
      <c r="B30" s="97" t="s">
        <v>156</v>
      </c>
      <c r="C30" s="98" t="s">
        <v>152</v>
      </c>
      <c r="D30" s="90" t="s">
        <v>131</v>
      </c>
      <c r="E30" s="90" t="s">
        <v>144</v>
      </c>
      <c r="F30" s="90" t="s">
        <v>157</v>
      </c>
      <c r="G30" s="90"/>
      <c r="H30" s="94">
        <f>H31</f>
        <v>7.6</v>
      </c>
      <c r="I30" s="94">
        <f>I31</f>
        <v>7.6</v>
      </c>
      <c r="J30" s="94">
        <f t="shared" si="1"/>
        <v>100</v>
      </c>
    </row>
    <row r="31" spans="1:10" ht="49.5">
      <c r="A31" s="91"/>
      <c r="B31" s="97" t="s">
        <v>158</v>
      </c>
      <c r="C31" s="98" t="s">
        <v>152</v>
      </c>
      <c r="D31" s="90" t="s">
        <v>131</v>
      </c>
      <c r="E31" s="90" t="s">
        <v>144</v>
      </c>
      <c r="F31" s="90" t="s">
        <v>159</v>
      </c>
      <c r="G31" s="90"/>
      <c r="H31" s="94">
        <f>H32</f>
        <v>7.6</v>
      </c>
      <c r="I31" s="94">
        <f>I32</f>
        <v>7.6</v>
      </c>
      <c r="J31" s="94">
        <f t="shared" si="1"/>
        <v>100</v>
      </c>
    </row>
    <row r="32" spans="1:10" ht="33">
      <c r="A32" s="91"/>
      <c r="B32" s="97" t="s">
        <v>160</v>
      </c>
      <c r="C32" s="98" t="s">
        <v>152</v>
      </c>
      <c r="D32" s="90" t="s">
        <v>131</v>
      </c>
      <c r="E32" s="90" t="s">
        <v>144</v>
      </c>
      <c r="F32" s="90" t="s">
        <v>159</v>
      </c>
      <c r="G32" s="90" t="s">
        <v>153</v>
      </c>
      <c r="H32" s="94">
        <v>7.6</v>
      </c>
      <c r="I32" s="94">
        <v>7.6</v>
      </c>
      <c r="J32" s="94">
        <f t="shared" si="1"/>
        <v>100</v>
      </c>
    </row>
    <row r="33" spans="1:10" ht="48.75" customHeight="1">
      <c r="A33" s="91"/>
      <c r="B33" s="97" t="s">
        <v>161</v>
      </c>
      <c r="C33" s="98" t="s">
        <v>152</v>
      </c>
      <c r="D33" s="90" t="s">
        <v>131</v>
      </c>
      <c r="E33" s="90" t="s">
        <v>162</v>
      </c>
      <c r="F33" s="90"/>
      <c r="G33" s="90"/>
      <c r="H33" s="94">
        <f t="shared" ref="H33:I35" si="2">H34</f>
        <v>284</v>
      </c>
      <c r="I33" s="94">
        <f t="shared" si="2"/>
        <v>284</v>
      </c>
      <c r="J33" s="94">
        <f t="shared" si="1"/>
        <v>100</v>
      </c>
    </row>
    <row r="34" spans="1:10" ht="49.5">
      <c r="A34" s="91"/>
      <c r="B34" s="97" t="s">
        <v>163</v>
      </c>
      <c r="C34" s="98" t="s">
        <v>152</v>
      </c>
      <c r="D34" s="90" t="s">
        <v>131</v>
      </c>
      <c r="E34" s="90" t="s">
        <v>162</v>
      </c>
      <c r="F34" s="90" t="s">
        <v>164</v>
      </c>
      <c r="G34" s="90"/>
      <c r="H34" s="94">
        <f t="shared" si="2"/>
        <v>284</v>
      </c>
      <c r="I34" s="94">
        <f t="shared" si="2"/>
        <v>284</v>
      </c>
      <c r="J34" s="94">
        <f t="shared" si="1"/>
        <v>100</v>
      </c>
    </row>
    <row r="35" spans="1:10" ht="33">
      <c r="A35" s="91"/>
      <c r="B35" s="97" t="s">
        <v>139</v>
      </c>
      <c r="C35" s="98" t="s">
        <v>152</v>
      </c>
      <c r="D35" s="90" t="s">
        <v>131</v>
      </c>
      <c r="E35" s="90" t="s">
        <v>162</v>
      </c>
      <c r="F35" s="90" t="s">
        <v>165</v>
      </c>
      <c r="G35" s="90"/>
      <c r="H35" s="94">
        <f t="shared" si="2"/>
        <v>284</v>
      </c>
      <c r="I35" s="94">
        <f t="shared" si="2"/>
        <v>284</v>
      </c>
      <c r="J35" s="94">
        <f t="shared" si="1"/>
        <v>100</v>
      </c>
    </row>
    <row r="36" spans="1:10" ht="16.5">
      <c r="A36" s="91"/>
      <c r="B36" s="97" t="s">
        <v>166</v>
      </c>
      <c r="C36" s="98" t="s">
        <v>152</v>
      </c>
      <c r="D36" s="90" t="s">
        <v>131</v>
      </c>
      <c r="E36" s="90" t="s">
        <v>162</v>
      </c>
      <c r="F36" s="90" t="s">
        <v>165</v>
      </c>
      <c r="G36" s="90" t="s">
        <v>167</v>
      </c>
      <c r="H36" s="94">
        <v>284</v>
      </c>
      <c r="I36" s="94">
        <v>284</v>
      </c>
      <c r="J36" s="94">
        <f t="shared" si="1"/>
        <v>100</v>
      </c>
    </row>
    <row r="37" spans="1:10" ht="19.5" customHeight="1">
      <c r="A37" s="91"/>
      <c r="B37" s="97" t="s">
        <v>168</v>
      </c>
      <c r="C37" s="98" t="s">
        <v>152</v>
      </c>
      <c r="D37" s="90" t="s">
        <v>131</v>
      </c>
      <c r="E37" s="90" t="s">
        <v>169</v>
      </c>
      <c r="F37" s="112"/>
      <c r="G37" s="90"/>
      <c r="H37" s="94">
        <f t="shared" ref="H37:I40" si="3">H38</f>
        <v>890</v>
      </c>
      <c r="I37" s="94">
        <f t="shared" si="3"/>
        <v>890</v>
      </c>
      <c r="J37" s="94">
        <f t="shared" si="1"/>
        <v>100</v>
      </c>
    </row>
    <row r="38" spans="1:10" ht="33">
      <c r="A38" s="91"/>
      <c r="B38" s="97" t="s">
        <v>145</v>
      </c>
      <c r="C38" s="98" t="s">
        <v>152</v>
      </c>
      <c r="D38" s="90" t="s">
        <v>131</v>
      </c>
      <c r="E38" s="239" t="s">
        <v>169</v>
      </c>
      <c r="F38" s="241">
        <v>5100000000</v>
      </c>
      <c r="G38" s="107"/>
      <c r="H38" s="94">
        <f t="shared" si="3"/>
        <v>890</v>
      </c>
      <c r="I38" s="94">
        <f t="shared" si="3"/>
        <v>890</v>
      </c>
      <c r="J38" s="94">
        <f t="shared" si="1"/>
        <v>100</v>
      </c>
    </row>
    <row r="39" spans="1:10" ht="16.5">
      <c r="A39" s="91"/>
      <c r="B39" s="97" t="s">
        <v>170</v>
      </c>
      <c r="C39" s="98" t="s">
        <v>152</v>
      </c>
      <c r="D39" s="90" t="s">
        <v>131</v>
      </c>
      <c r="E39" s="239" t="s">
        <v>169</v>
      </c>
      <c r="F39" s="241">
        <v>5140000000</v>
      </c>
      <c r="G39" s="107"/>
      <c r="H39" s="94">
        <f t="shared" si="3"/>
        <v>890</v>
      </c>
      <c r="I39" s="94">
        <f t="shared" si="3"/>
        <v>890</v>
      </c>
      <c r="J39" s="94">
        <f t="shared" si="1"/>
        <v>100</v>
      </c>
    </row>
    <row r="40" spans="1:10" ht="33">
      <c r="A40" s="91"/>
      <c r="B40" s="97" t="s">
        <v>171</v>
      </c>
      <c r="C40" s="98" t="s">
        <v>152</v>
      </c>
      <c r="D40" s="90" t="s">
        <v>131</v>
      </c>
      <c r="E40" s="239" t="s">
        <v>169</v>
      </c>
      <c r="F40" s="241">
        <v>5140000190</v>
      </c>
      <c r="G40" s="107"/>
      <c r="H40" s="94">
        <f t="shared" si="3"/>
        <v>890</v>
      </c>
      <c r="I40" s="94">
        <f t="shared" si="3"/>
        <v>890</v>
      </c>
      <c r="J40" s="94">
        <f t="shared" si="1"/>
        <v>100</v>
      </c>
    </row>
    <row r="41" spans="1:10" ht="16.5">
      <c r="A41" s="91"/>
      <c r="B41" s="97" t="s">
        <v>154</v>
      </c>
      <c r="C41" s="98" t="s">
        <v>152</v>
      </c>
      <c r="D41" s="90" t="s">
        <v>131</v>
      </c>
      <c r="E41" s="239" t="s">
        <v>169</v>
      </c>
      <c r="F41" s="241">
        <v>5140000190</v>
      </c>
      <c r="G41" s="107" t="s">
        <v>555</v>
      </c>
      <c r="H41" s="94">
        <v>890</v>
      </c>
      <c r="I41" s="94">
        <v>890</v>
      </c>
      <c r="J41" s="94">
        <f t="shared" si="1"/>
        <v>100</v>
      </c>
    </row>
    <row r="42" spans="1:10" ht="16.5">
      <c r="A42" s="91"/>
      <c r="B42" s="97" t="s">
        <v>174</v>
      </c>
      <c r="C42" s="98">
        <v>992</v>
      </c>
      <c r="D42" s="90" t="s">
        <v>131</v>
      </c>
      <c r="E42" s="239">
        <v>11</v>
      </c>
      <c r="F42" s="240"/>
      <c r="G42" s="107"/>
      <c r="H42" s="101">
        <f t="shared" ref="H42:I45" si="4">H43</f>
        <v>50</v>
      </c>
      <c r="I42" s="101">
        <f t="shared" si="4"/>
        <v>0</v>
      </c>
      <c r="J42" s="94">
        <f>-J4</f>
        <v>0</v>
      </c>
    </row>
    <row r="43" spans="1:10" ht="33">
      <c r="A43" s="102"/>
      <c r="B43" s="97" t="s">
        <v>145</v>
      </c>
      <c r="C43" s="103">
        <v>992</v>
      </c>
      <c r="D43" s="90" t="s">
        <v>131</v>
      </c>
      <c r="E43" s="239">
        <v>11</v>
      </c>
      <c r="F43" s="240" t="s">
        <v>146</v>
      </c>
      <c r="G43" s="107"/>
      <c r="H43" s="101">
        <f t="shared" si="4"/>
        <v>50</v>
      </c>
      <c r="I43" s="101">
        <f t="shared" si="4"/>
        <v>0</v>
      </c>
      <c r="J43" s="94">
        <f>-J5</f>
        <v>0</v>
      </c>
    </row>
    <row r="44" spans="1:10" ht="16.5">
      <c r="A44" s="102"/>
      <c r="B44" s="97" t="s">
        <v>175</v>
      </c>
      <c r="C44" s="103">
        <v>992</v>
      </c>
      <c r="D44" s="90" t="s">
        <v>131</v>
      </c>
      <c r="E44" s="90">
        <v>11</v>
      </c>
      <c r="F44" s="111" t="s">
        <v>176</v>
      </c>
      <c r="G44" s="90"/>
      <c r="H44" s="101">
        <f t="shared" si="4"/>
        <v>50</v>
      </c>
      <c r="I44" s="101">
        <f t="shared" si="4"/>
        <v>0</v>
      </c>
      <c r="J44" s="94">
        <f>-J6</f>
        <v>0</v>
      </c>
    </row>
    <row r="45" spans="1:10" ht="33">
      <c r="A45" s="102"/>
      <c r="B45" s="97" t="s">
        <v>177</v>
      </c>
      <c r="C45" s="103" t="s">
        <v>152</v>
      </c>
      <c r="D45" s="90" t="s">
        <v>131</v>
      </c>
      <c r="E45" s="90" t="s">
        <v>178</v>
      </c>
      <c r="F45" s="90" t="s">
        <v>179</v>
      </c>
      <c r="G45" s="90"/>
      <c r="H45" s="101">
        <f t="shared" si="4"/>
        <v>50</v>
      </c>
      <c r="I45" s="101">
        <f t="shared" si="4"/>
        <v>0</v>
      </c>
      <c r="J45" s="94" t="s">
        <v>180</v>
      </c>
    </row>
    <row r="46" spans="1:10" ht="16.5">
      <c r="A46" s="102"/>
      <c r="B46" s="97" t="s">
        <v>181</v>
      </c>
      <c r="C46" s="103">
        <v>992</v>
      </c>
      <c r="D46" s="90" t="s">
        <v>131</v>
      </c>
      <c r="E46" s="90">
        <v>11</v>
      </c>
      <c r="F46" s="90" t="s">
        <v>179</v>
      </c>
      <c r="G46" s="90" t="s">
        <v>155</v>
      </c>
      <c r="H46" s="101">
        <v>50</v>
      </c>
      <c r="I46" s="101">
        <v>0</v>
      </c>
      <c r="J46" s="94" t="s">
        <v>180</v>
      </c>
    </row>
    <row r="47" spans="1:10" ht="16.5">
      <c r="A47" s="102"/>
      <c r="B47" s="97" t="s">
        <v>182</v>
      </c>
      <c r="C47" s="103">
        <v>992</v>
      </c>
      <c r="D47" s="90" t="s">
        <v>131</v>
      </c>
      <c r="E47" s="90">
        <v>13</v>
      </c>
      <c r="F47" s="90"/>
      <c r="G47" s="90"/>
      <c r="H47" s="94">
        <f>H48+H51+H54+H62+H68+H71+H59</f>
        <v>16552.400000000001</v>
      </c>
      <c r="I47" s="94">
        <f>I48+I51+I54+I62+I68+I71+I59</f>
        <v>11711.509999999998</v>
      </c>
      <c r="J47" s="94">
        <f t="shared" si="1"/>
        <v>70.754150455523046</v>
      </c>
    </row>
    <row r="48" spans="1:10" ht="49.5">
      <c r="A48" s="102"/>
      <c r="B48" s="97" t="s">
        <v>183</v>
      </c>
      <c r="C48" s="103" t="s">
        <v>152</v>
      </c>
      <c r="D48" s="90" t="s">
        <v>131</v>
      </c>
      <c r="E48" s="90" t="s">
        <v>184</v>
      </c>
      <c r="F48" s="90" t="s">
        <v>185</v>
      </c>
      <c r="G48" s="90"/>
      <c r="H48" s="94">
        <f>H49</f>
        <v>130</v>
      </c>
      <c r="I48" s="94">
        <f>I49</f>
        <v>130</v>
      </c>
      <c r="J48" s="94">
        <f t="shared" si="1"/>
        <v>100</v>
      </c>
    </row>
    <row r="49" spans="1:10" ht="16.5">
      <c r="A49" s="102"/>
      <c r="B49" s="97" t="s">
        <v>186</v>
      </c>
      <c r="C49" s="103" t="s">
        <v>152</v>
      </c>
      <c r="D49" s="90" t="s">
        <v>131</v>
      </c>
      <c r="E49" s="90" t="s">
        <v>184</v>
      </c>
      <c r="F49" s="90" t="s">
        <v>187</v>
      </c>
      <c r="G49" s="90"/>
      <c r="H49" s="94">
        <f>H50</f>
        <v>130</v>
      </c>
      <c r="I49" s="94">
        <f>I50</f>
        <v>130</v>
      </c>
      <c r="J49" s="94"/>
    </row>
    <row r="50" spans="1:10" ht="33">
      <c r="A50" s="102"/>
      <c r="B50" s="97" t="s">
        <v>160</v>
      </c>
      <c r="C50" s="103" t="s">
        <v>152</v>
      </c>
      <c r="D50" s="90" t="s">
        <v>131</v>
      </c>
      <c r="E50" s="90" t="s">
        <v>184</v>
      </c>
      <c r="F50" s="90" t="s">
        <v>188</v>
      </c>
      <c r="G50" s="90" t="s">
        <v>153</v>
      </c>
      <c r="H50" s="94">
        <v>130</v>
      </c>
      <c r="I50" s="94">
        <v>130</v>
      </c>
      <c r="J50" s="94">
        <f t="shared" si="1"/>
        <v>100</v>
      </c>
    </row>
    <row r="51" spans="1:10" ht="49.5" hidden="1">
      <c r="A51" s="102"/>
      <c r="B51" s="104" t="s">
        <v>189</v>
      </c>
      <c r="C51" s="103" t="s">
        <v>152</v>
      </c>
      <c r="D51" s="90" t="s">
        <v>131</v>
      </c>
      <c r="E51" s="90" t="s">
        <v>184</v>
      </c>
      <c r="F51" s="90" t="s">
        <v>190</v>
      </c>
      <c r="G51" s="90"/>
      <c r="H51" s="94">
        <f>H52</f>
        <v>0</v>
      </c>
      <c r="I51" s="94">
        <f>I52</f>
        <v>0</v>
      </c>
      <c r="J51" s="94" t="e">
        <f t="shared" si="1"/>
        <v>#DIV/0!</v>
      </c>
    </row>
    <row r="52" spans="1:10" ht="23.25" hidden="1" customHeight="1">
      <c r="A52" s="102"/>
      <c r="B52" s="104" t="s">
        <v>186</v>
      </c>
      <c r="C52" s="103" t="s">
        <v>152</v>
      </c>
      <c r="D52" s="90" t="s">
        <v>131</v>
      </c>
      <c r="E52" s="90" t="s">
        <v>184</v>
      </c>
      <c r="F52" s="90" t="s">
        <v>191</v>
      </c>
      <c r="G52" s="90"/>
      <c r="H52" s="94">
        <f>H53</f>
        <v>0</v>
      </c>
      <c r="I52" s="94">
        <f>I53</f>
        <v>0</v>
      </c>
      <c r="J52" s="94"/>
    </row>
    <row r="53" spans="1:10" ht="33" hidden="1">
      <c r="A53" s="102"/>
      <c r="B53" s="104" t="s">
        <v>160</v>
      </c>
      <c r="C53" s="103" t="s">
        <v>152</v>
      </c>
      <c r="D53" s="90" t="s">
        <v>131</v>
      </c>
      <c r="E53" s="90" t="s">
        <v>184</v>
      </c>
      <c r="F53" s="90" t="s">
        <v>191</v>
      </c>
      <c r="G53" s="90" t="s">
        <v>142</v>
      </c>
      <c r="H53" s="94">
        <v>0</v>
      </c>
      <c r="I53" s="94">
        <v>0</v>
      </c>
      <c r="J53" s="94" t="e">
        <f t="shared" si="1"/>
        <v>#DIV/0!</v>
      </c>
    </row>
    <row r="54" spans="1:10" ht="102.75" customHeight="1">
      <c r="A54" s="102"/>
      <c r="B54" s="104" t="s">
        <v>192</v>
      </c>
      <c r="C54" s="103" t="s">
        <v>152</v>
      </c>
      <c r="D54" s="90" t="s">
        <v>131</v>
      </c>
      <c r="E54" s="90" t="s">
        <v>184</v>
      </c>
      <c r="F54" s="90" t="s">
        <v>193</v>
      </c>
      <c r="G54" s="90"/>
      <c r="H54" s="94">
        <f>H55+H57</f>
        <v>3025.9</v>
      </c>
      <c r="I54" s="94">
        <f>I55+I57</f>
        <v>1025.8</v>
      </c>
      <c r="J54" s="94">
        <f t="shared" si="1"/>
        <v>33.900657655573546</v>
      </c>
    </row>
    <row r="55" spans="1:10" ht="27" customHeight="1">
      <c r="A55" s="102"/>
      <c r="B55" s="104" t="s">
        <v>186</v>
      </c>
      <c r="C55" s="103" t="s">
        <v>152</v>
      </c>
      <c r="D55" s="90" t="s">
        <v>131</v>
      </c>
      <c r="E55" s="90" t="s">
        <v>184</v>
      </c>
      <c r="F55" s="90" t="s">
        <v>194</v>
      </c>
      <c r="G55" s="90"/>
      <c r="H55" s="94">
        <f>H56</f>
        <v>2915.4</v>
      </c>
      <c r="I55" s="94">
        <f>I56</f>
        <v>915.3</v>
      </c>
      <c r="J55" s="94"/>
    </row>
    <row r="56" spans="1:10" ht="33">
      <c r="A56" s="102"/>
      <c r="B56" s="104" t="s">
        <v>160</v>
      </c>
      <c r="C56" s="103" t="s">
        <v>152</v>
      </c>
      <c r="D56" s="90" t="s">
        <v>131</v>
      </c>
      <c r="E56" s="90" t="s">
        <v>184</v>
      </c>
      <c r="F56" s="90" t="s">
        <v>194</v>
      </c>
      <c r="G56" s="90" t="s">
        <v>153</v>
      </c>
      <c r="H56" s="94">
        <v>2915.4</v>
      </c>
      <c r="I56" s="94">
        <v>915.3</v>
      </c>
      <c r="J56" s="94">
        <f t="shared" si="1"/>
        <v>31.395348837209298</v>
      </c>
    </row>
    <row r="57" spans="1:10" ht="67.5" customHeight="1">
      <c r="A57" s="102"/>
      <c r="B57" s="104" t="s">
        <v>195</v>
      </c>
      <c r="C57" s="103" t="s">
        <v>152</v>
      </c>
      <c r="D57" s="90" t="s">
        <v>131</v>
      </c>
      <c r="E57" s="90" t="s">
        <v>184</v>
      </c>
      <c r="F57" s="90" t="s">
        <v>196</v>
      </c>
      <c r="G57" s="90"/>
      <c r="H57" s="94">
        <f>H58</f>
        <v>110.5</v>
      </c>
      <c r="I57" s="94">
        <f>I58</f>
        <v>110.5</v>
      </c>
      <c r="J57" s="94">
        <f t="shared" si="1"/>
        <v>100</v>
      </c>
    </row>
    <row r="58" spans="1:10" ht="33">
      <c r="A58" s="102"/>
      <c r="B58" s="104" t="s">
        <v>160</v>
      </c>
      <c r="C58" s="103" t="s">
        <v>152</v>
      </c>
      <c r="D58" s="90" t="s">
        <v>131</v>
      </c>
      <c r="E58" s="90" t="s">
        <v>184</v>
      </c>
      <c r="F58" s="90" t="s">
        <v>196</v>
      </c>
      <c r="G58" s="90" t="s">
        <v>153</v>
      </c>
      <c r="H58" s="94">
        <v>110.5</v>
      </c>
      <c r="I58" s="94">
        <v>110.5</v>
      </c>
      <c r="J58" s="94">
        <f>I58/H58*100</f>
        <v>100</v>
      </c>
    </row>
    <row r="59" spans="1:10" ht="49.5">
      <c r="A59" s="102"/>
      <c r="B59" s="104" t="s">
        <v>197</v>
      </c>
      <c r="C59" s="103" t="s">
        <v>152</v>
      </c>
      <c r="D59" s="90" t="s">
        <v>131</v>
      </c>
      <c r="E59" s="90" t="s">
        <v>184</v>
      </c>
      <c r="F59" s="90" t="s">
        <v>556</v>
      </c>
      <c r="G59" s="90"/>
      <c r="H59" s="101">
        <f>H60</f>
        <v>5</v>
      </c>
      <c r="I59" s="101">
        <f>I60</f>
        <v>5</v>
      </c>
      <c r="J59" s="94">
        <f>I59/H59*100</f>
        <v>100</v>
      </c>
    </row>
    <row r="60" spans="1:10" ht="27" customHeight="1">
      <c r="A60" s="102"/>
      <c r="B60" s="104" t="s">
        <v>186</v>
      </c>
      <c r="C60" s="103" t="s">
        <v>152</v>
      </c>
      <c r="D60" s="90" t="s">
        <v>131</v>
      </c>
      <c r="E60" s="90" t="s">
        <v>184</v>
      </c>
      <c r="F60" s="90" t="s">
        <v>198</v>
      </c>
      <c r="G60" s="90"/>
      <c r="H60" s="101">
        <f>H61</f>
        <v>5</v>
      </c>
      <c r="I60" s="101">
        <f>I61</f>
        <v>5</v>
      </c>
      <c r="J60" s="94">
        <f>I60/H60*100</f>
        <v>100</v>
      </c>
    </row>
    <row r="61" spans="1:10" ht="31.5" customHeight="1">
      <c r="A61" s="102"/>
      <c r="B61" s="104" t="s">
        <v>160</v>
      </c>
      <c r="C61" s="103" t="s">
        <v>152</v>
      </c>
      <c r="D61" s="90" t="s">
        <v>131</v>
      </c>
      <c r="E61" s="90" t="s">
        <v>184</v>
      </c>
      <c r="F61" s="90" t="s">
        <v>198</v>
      </c>
      <c r="G61" s="90" t="s">
        <v>153</v>
      </c>
      <c r="H61" s="101">
        <v>5</v>
      </c>
      <c r="I61" s="101">
        <v>5</v>
      </c>
      <c r="J61" s="94">
        <f>I61/H61*100</f>
        <v>100</v>
      </c>
    </row>
    <row r="62" spans="1:10" ht="33">
      <c r="A62" s="102"/>
      <c r="B62" s="97" t="s">
        <v>199</v>
      </c>
      <c r="C62" s="103">
        <v>992</v>
      </c>
      <c r="D62" s="90" t="s">
        <v>131</v>
      </c>
      <c r="E62" s="90">
        <v>13</v>
      </c>
      <c r="F62" s="90" t="s">
        <v>200</v>
      </c>
      <c r="G62" s="90"/>
      <c r="H62" s="94">
        <f>H63</f>
        <v>2230.1999999999998</v>
      </c>
      <c r="I62" s="94">
        <f>I63</f>
        <v>2229.91</v>
      </c>
      <c r="J62" s="94">
        <f t="shared" si="1"/>
        <v>99.986996681911933</v>
      </c>
    </row>
    <row r="63" spans="1:10" ht="33">
      <c r="A63" s="91"/>
      <c r="B63" s="97" t="s">
        <v>201</v>
      </c>
      <c r="C63" s="98">
        <v>992</v>
      </c>
      <c r="D63" s="90" t="s">
        <v>131</v>
      </c>
      <c r="E63" s="90">
        <v>13</v>
      </c>
      <c r="F63" s="90" t="s">
        <v>202</v>
      </c>
      <c r="G63" s="90"/>
      <c r="H63" s="94">
        <f>H64+H66+H67</f>
        <v>2230.1999999999998</v>
      </c>
      <c r="I63" s="94">
        <f>I64+I66+I67</f>
        <v>2229.91</v>
      </c>
      <c r="J63" s="94">
        <f>I63/H63*100</f>
        <v>99.986996681911933</v>
      </c>
    </row>
    <row r="64" spans="1:10" ht="12.75" customHeight="1">
      <c r="A64" s="360"/>
      <c r="B64" s="367" t="s">
        <v>141</v>
      </c>
      <c r="C64" s="365">
        <v>992</v>
      </c>
      <c r="D64" s="357" t="s">
        <v>131</v>
      </c>
      <c r="E64" s="357">
        <v>13</v>
      </c>
      <c r="F64" s="357" t="s">
        <v>202</v>
      </c>
      <c r="G64" s="357" t="s">
        <v>142</v>
      </c>
      <c r="H64" s="366">
        <v>1747.6</v>
      </c>
      <c r="I64" s="366">
        <v>1747.5</v>
      </c>
      <c r="J64" s="366">
        <f>I64/H64*100</f>
        <v>99.994277866788735</v>
      </c>
    </row>
    <row r="65" spans="1:10" ht="53.25" customHeight="1">
      <c r="A65" s="360"/>
      <c r="B65" s="367"/>
      <c r="C65" s="365"/>
      <c r="D65" s="357"/>
      <c r="E65" s="357"/>
      <c r="F65" s="357"/>
      <c r="G65" s="357"/>
      <c r="H65" s="366"/>
      <c r="I65" s="366"/>
      <c r="J65" s="366"/>
    </row>
    <row r="66" spans="1:10" ht="33">
      <c r="A66" s="91"/>
      <c r="B66" s="97" t="s">
        <v>172</v>
      </c>
      <c r="C66" s="98" t="s">
        <v>152</v>
      </c>
      <c r="D66" s="90" t="s">
        <v>131</v>
      </c>
      <c r="E66" s="90" t="s">
        <v>184</v>
      </c>
      <c r="F66" s="90" t="s">
        <v>202</v>
      </c>
      <c r="G66" s="90" t="s">
        <v>153</v>
      </c>
      <c r="H66" s="94">
        <v>482.2</v>
      </c>
      <c r="I66" s="94">
        <v>482</v>
      </c>
      <c r="J66" s="94">
        <f t="shared" si="1"/>
        <v>99.958523434259646</v>
      </c>
    </row>
    <row r="67" spans="1:10" ht="16.5">
      <c r="A67" s="91"/>
      <c r="B67" s="97" t="s">
        <v>154</v>
      </c>
      <c r="C67" s="98" t="s">
        <v>152</v>
      </c>
      <c r="D67" s="90" t="s">
        <v>131</v>
      </c>
      <c r="E67" s="90" t="s">
        <v>184</v>
      </c>
      <c r="F67" s="90" t="s">
        <v>202</v>
      </c>
      <c r="G67" s="90" t="s">
        <v>155</v>
      </c>
      <c r="H67" s="94">
        <v>0.4</v>
      </c>
      <c r="I67" s="94">
        <v>0.41</v>
      </c>
      <c r="J67" s="94">
        <f t="shared" si="1"/>
        <v>102.49999999999999</v>
      </c>
    </row>
    <row r="68" spans="1:10" ht="33">
      <c r="A68" s="91"/>
      <c r="B68" s="97" t="s">
        <v>203</v>
      </c>
      <c r="C68" s="98" t="s">
        <v>152</v>
      </c>
      <c r="D68" s="90" t="s">
        <v>131</v>
      </c>
      <c r="E68" s="90" t="s">
        <v>184</v>
      </c>
      <c r="F68" s="90" t="s">
        <v>204</v>
      </c>
      <c r="G68" s="90"/>
      <c r="H68" s="94">
        <f>H69</f>
        <v>20</v>
      </c>
      <c r="I68" s="94">
        <f>I69</f>
        <v>20</v>
      </c>
      <c r="J68" s="94">
        <f t="shared" si="1"/>
        <v>100</v>
      </c>
    </row>
    <row r="69" spans="1:10" ht="16.5">
      <c r="A69" s="91"/>
      <c r="B69" s="97" t="s">
        <v>205</v>
      </c>
      <c r="C69" s="98" t="s">
        <v>152</v>
      </c>
      <c r="D69" s="90" t="s">
        <v>131</v>
      </c>
      <c r="E69" s="90" t="s">
        <v>184</v>
      </c>
      <c r="F69" s="90" t="s">
        <v>206</v>
      </c>
      <c r="G69" s="90"/>
      <c r="H69" s="94">
        <f>H70</f>
        <v>20</v>
      </c>
      <c r="I69" s="94">
        <f>I70</f>
        <v>20</v>
      </c>
      <c r="J69" s="94">
        <f t="shared" si="1"/>
        <v>100</v>
      </c>
    </row>
    <row r="70" spans="1:10" ht="16.5">
      <c r="A70" s="91"/>
      <c r="B70" s="97" t="s">
        <v>154</v>
      </c>
      <c r="C70" s="98" t="s">
        <v>152</v>
      </c>
      <c r="D70" s="90" t="s">
        <v>131</v>
      </c>
      <c r="E70" s="90" t="s">
        <v>184</v>
      </c>
      <c r="F70" s="90" t="s">
        <v>206</v>
      </c>
      <c r="G70" s="90" t="s">
        <v>155</v>
      </c>
      <c r="H70" s="94">
        <v>20</v>
      </c>
      <c r="I70" s="94">
        <v>20</v>
      </c>
      <c r="J70" s="94">
        <f t="shared" si="1"/>
        <v>100</v>
      </c>
    </row>
    <row r="71" spans="1:10" ht="33">
      <c r="A71" s="91"/>
      <c r="B71" s="97" t="s">
        <v>207</v>
      </c>
      <c r="C71" s="98">
        <v>992</v>
      </c>
      <c r="D71" s="90" t="s">
        <v>131</v>
      </c>
      <c r="E71" s="90">
        <v>13</v>
      </c>
      <c r="F71" s="90" t="s">
        <v>208</v>
      </c>
      <c r="G71" s="90"/>
      <c r="H71" s="94">
        <f>H72</f>
        <v>11141.3</v>
      </c>
      <c r="I71" s="94">
        <f>I72</f>
        <v>8300.7999999999993</v>
      </c>
      <c r="J71" s="94">
        <f>I71/H71*100</f>
        <v>74.504770538447048</v>
      </c>
    </row>
    <row r="72" spans="1:10" ht="33">
      <c r="A72" s="91"/>
      <c r="B72" s="97" t="s">
        <v>209</v>
      </c>
      <c r="C72" s="98">
        <v>992</v>
      </c>
      <c r="D72" s="90" t="s">
        <v>131</v>
      </c>
      <c r="E72" s="90">
        <v>13</v>
      </c>
      <c r="F72" s="90" t="s">
        <v>210</v>
      </c>
      <c r="G72" s="90"/>
      <c r="H72" s="94">
        <f>H73+H74+H75</f>
        <v>11141.3</v>
      </c>
      <c r="I72" s="94">
        <f>I73+I74+I75</f>
        <v>8300.7999999999993</v>
      </c>
      <c r="J72" s="94">
        <f>I72/H72*100</f>
        <v>74.504770538447048</v>
      </c>
    </row>
    <row r="73" spans="1:10" ht="63.75" customHeight="1">
      <c r="A73" s="91"/>
      <c r="B73" s="97" t="s">
        <v>141</v>
      </c>
      <c r="C73" s="98">
        <v>992</v>
      </c>
      <c r="D73" s="90" t="s">
        <v>131</v>
      </c>
      <c r="E73" s="90">
        <v>13</v>
      </c>
      <c r="F73" s="90" t="s">
        <v>210</v>
      </c>
      <c r="G73" s="90" t="s">
        <v>142</v>
      </c>
      <c r="H73" s="94">
        <v>5614</v>
      </c>
      <c r="I73" s="94">
        <v>5575.1</v>
      </c>
      <c r="J73" s="94">
        <f>I73/H73*100</f>
        <v>99.30708941930888</v>
      </c>
    </row>
    <row r="74" spans="1:10" ht="33">
      <c r="A74" s="91"/>
      <c r="B74" s="97" t="s">
        <v>172</v>
      </c>
      <c r="C74" s="98" t="s">
        <v>152</v>
      </c>
      <c r="D74" s="90" t="s">
        <v>131</v>
      </c>
      <c r="E74" s="90" t="s">
        <v>184</v>
      </c>
      <c r="F74" s="90" t="s">
        <v>210</v>
      </c>
      <c r="G74" s="90" t="s">
        <v>153</v>
      </c>
      <c r="H74" s="94">
        <v>5500</v>
      </c>
      <c r="I74" s="94">
        <v>2698.7</v>
      </c>
      <c r="J74" s="94">
        <f>I74/H74*100</f>
        <v>49.067272727272723</v>
      </c>
    </row>
    <row r="75" spans="1:10" ht="16.5">
      <c r="A75" s="91"/>
      <c r="B75" s="97" t="s">
        <v>154</v>
      </c>
      <c r="C75" s="98" t="s">
        <v>152</v>
      </c>
      <c r="D75" s="90" t="s">
        <v>131</v>
      </c>
      <c r="E75" s="90" t="s">
        <v>184</v>
      </c>
      <c r="F75" s="90" t="s">
        <v>210</v>
      </c>
      <c r="G75" s="90" t="s">
        <v>155</v>
      </c>
      <c r="H75" s="94">
        <v>27.3</v>
      </c>
      <c r="I75" s="94">
        <v>27</v>
      </c>
      <c r="J75" s="94">
        <f>I75/H75*100</f>
        <v>98.901098901098891</v>
      </c>
    </row>
    <row r="76" spans="1:10" s="276" customFormat="1" ht="16.5">
      <c r="A76" s="270">
        <v>2</v>
      </c>
      <c r="B76" s="271" t="s">
        <v>211</v>
      </c>
      <c r="C76" s="272" t="s">
        <v>152</v>
      </c>
      <c r="D76" s="273" t="s">
        <v>134</v>
      </c>
      <c r="E76" s="273" t="s">
        <v>132</v>
      </c>
      <c r="F76" s="273"/>
      <c r="G76" s="274"/>
      <c r="H76" s="275">
        <f>H77+H82</f>
        <v>443.5</v>
      </c>
      <c r="I76" s="275">
        <f>I77+I82</f>
        <v>443.5</v>
      </c>
      <c r="J76" s="275">
        <f t="shared" si="1"/>
        <v>100</v>
      </c>
    </row>
    <row r="77" spans="1:10" s="105" customFormat="1" ht="16.5">
      <c r="A77" s="88"/>
      <c r="B77" s="97" t="s">
        <v>212</v>
      </c>
      <c r="C77" s="98">
        <v>992</v>
      </c>
      <c r="D77" s="90" t="s">
        <v>134</v>
      </c>
      <c r="E77" s="90" t="s">
        <v>213</v>
      </c>
      <c r="F77" s="90"/>
      <c r="G77" s="90"/>
      <c r="H77" s="94">
        <f>H78</f>
        <v>443.5</v>
      </c>
      <c r="I77" s="94">
        <f>I78</f>
        <v>443.5</v>
      </c>
      <c r="J77" s="94">
        <f t="shared" si="1"/>
        <v>100</v>
      </c>
    </row>
    <row r="78" spans="1:10" ht="33">
      <c r="A78" s="91"/>
      <c r="B78" s="97" t="s">
        <v>214</v>
      </c>
      <c r="C78" s="98">
        <v>992</v>
      </c>
      <c r="D78" s="90" t="s">
        <v>134</v>
      </c>
      <c r="E78" s="90" t="s">
        <v>213</v>
      </c>
      <c r="F78" s="90" t="s">
        <v>215</v>
      </c>
      <c r="G78" s="90"/>
      <c r="H78" s="94">
        <f>H79</f>
        <v>443.5</v>
      </c>
      <c r="I78" s="94">
        <f>I79</f>
        <v>443.5</v>
      </c>
      <c r="J78" s="94">
        <f t="shared" si="1"/>
        <v>100</v>
      </c>
    </row>
    <row r="79" spans="1:10" ht="33">
      <c r="A79" s="91"/>
      <c r="B79" s="97" t="s">
        <v>214</v>
      </c>
      <c r="C79" s="98">
        <v>992</v>
      </c>
      <c r="D79" s="90" t="s">
        <v>134</v>
      </c>
      <c r="E79" s="90" t="s">
        <v>213</v>
      </c>
      <c r="F79" s="90" t="s">
        <v>216</v>
      </c>
      <c r="G79" s="90"/>
      <c r="H79" s="94">
        <f>H80+H81</f>
        <v>443.5</v>
      </c>
      <c r="I79" s="94">
        <f>I80+I81</f>
        <v>443.5</v>
      </c>
      <c r="J79" s="94">
        <f t="shared" si="1"/>
        <v>100</v>
      </c>
    </row>
    <row r="80" spans="1:10" ht="66">
      <c r="A80" s="91"/>
      <c r="B80" s="97" t="s">
        <v>141</v>
      </c>
      <c r="C80" s="98">
        <v>992</v>
      </c>
      <c r="D80" s="90" t="s">
        <v>134</v>
      </c>
      <c r="E80" s="90" t="s">
        <v>213</v>
      </c>
      <c r="F80" s="90" t="s">
        <v>216</v>
      </c>
      <c r="G80" s="90" t="s">
        <v>142</v>
      </c>
      <c r="H80" s="94">
        <v>443.5</v>
      </c>
      <c r="I80" s="94">
        <v>443.5</v>
      </c>
      <c r="J80" s="94">
        <f t="shared" si="1"/>
        <v>100</v>
      </c>
    </row>
    <row r="81" spans="1:10" ht="33" hidden="1">
      <c r="A81" s="91"/>
      <c r="B81" s="97" t="s">
        <v>172</v>
      </c>
      <c r="C81" s="98">
        <v>993</v>
      </c>
      <c r="D81" s="90" t="s">
        <v>134</v>
      </c>
      <c r="E81" s="90" t="s">
        <v>213</v>
      </c>
      <c r="F81" s="90" t="s">
        <v>216</v>
      </c>
      <c r="G81" s="90" t="s">
        <v>173</v>
      </c>
      <c r="H81" s="94">
        <v>0</v>
      </c>
      <c r="I81" s="94">
        <v>0</v>
      </c>
      <c r="J81" s="94" t="e">
        <f t="shared" si="1"/>
        <v>#DIV/0!</v>
      </c>
    </row>
    <row r="82" spans="1:10" ht="33">
      <c r="A82" s="91"/>
      <c r="B82" s="97" t="s">
        <v>160</v>
      </c>
      <c r="C82" s="98" t="s">
        <v>152</v>
      </c>
      <c r="D82" s="90" t="s">
        <v>134</v>
      </c>
      <c r="E82" s="90" t="s">
        <v>213</v>
      </c>
      <c r="F82" s="90" t="s">
        <v>216</v>
      </c>
      <c r="G82" s="90" t="s">
        <v>153</v>
      </c>
      <c r="H82" s="94">
        <v>0</v>
      </c>
      <c r="I82" s="94">
        <v>0</v>
      </c>
      <c r="J82" s="94">
        <v>0</v>
      </c>
    </row>
    <row r="83" spans="1:10" s="280" customFormat="1" ht="33">
      <c r="A83" s="270" t="s">
        <v>217</v>
      </c>
      <c r="B83" s="277" t="s">
        <v>218</v>
      </c>
      <c r="C83" s="272">
        <v>992</v>
      </c>
      <c r="D83" s="274" t="s">
        <v>213</v>
      </c>
      <c r="E83" s="274" t="s">
        <v>132</v>
      </c>
      <c r="F83" s="278"/>
      <c r="G83" s="278"/>
      <c r="H83" s="275">
        <f>H84+H92</f>
        <v>80</v>
      </c>
      <c r="I83" s="275">
        <f>I84+I92</f>
        <v>80</v>
      </c>
      <c r="J83" s="279">
        <f t="shared" si="1"/>
        <v>100</v>
      </c>
    </row>
    <row r="84" spans="1:10" ht="49.5">
      <c r="A84" s="91"/>
      <c r="B84" s="97" t="s">
        <v>219</v>
      </c>
      <c r="C84" s="89">
        <v>992</v>
      </c>
      <c r="D84" s="90" t="s">
        <v>213</v>
      </c>
      <c r="E84" s="90" t="s">
        <v>220</v>
      </c>
      <c r="F84" s="90"/>
      <c r="G84" s="90"/>
      <c r="H84" s="279">
        <f>H85</f>
        <v>5</v>
      </c>
      <c r="I84" s="94">
        <f>I85</f>
        <v>5</v>
      </c>
      <c r="J84" s="94">
        <f t="shared" si="1"/>
        <v>100</v>
      </c>
    </row>
    <row r="85" spans="1:10" ht="82.5">
      <c r="A85" s="91"/>
      <c r="B85" s="97" t="s">
        <v>221</v>
      </c>
      <c r="C85" s="98">
        <v>992</v>
      </c>
      <c r="D85" s="90" t="s">
        <v>213</v>
      </c>
      <c r="E85" s="90" t="s">
        <v>220</v>
      </c>
      <c r="F85" s="90" t="s">
        <v>222</v>
      </c>
      <c r="G85" s="90"/>
      <c r="H85" s="101">
        <f>H86+H90</f>
        <v>5</v>
      </c>
      <c r="I85" s="101">
        <f>I86+I90</f>
        <v>5</v>
      </c>
      <c r="J85" s="94">
        <f t="shared" si="1"/>
        <v>100</v>
      </c>
    </row>
    <row r="86" spans="1:10" ht="60.75" hidden="1" customHeight="1">
      <c r="A86" s="91"/>
      <c r="B86" s="97" t="s">
        <v>223</v>
      </c>
      <c r="C86" s="98">
        <v>992</v>
      </c>
      <c r="D86" s="90" t="s">
        <v>213</v>
      </c>
      <c r="E86" s="90" t="s">
        <v>220</v>
      </c>
      <c r="F86" s="90" t="s">
        <v>224</v>
      </c>
      <c r="G86" s="90"/>
      <c r="H86" s="101"/>
      <c r="I86" s="101"/>
      <c r="J86" s="94"/>
    </row>
    <row r="87" spans="1:10" ht="33" hidden="1">
      <c r="A87" s="91"/>
      <c r="B87" s="97" t="s">
        <v>160</v>
      </c>
      <c r="C87" s="98">
        <v>992</v>
      </c>
      <c r="D87" s="90" t="s">
        <v>213</v>
      </c>
      <c r="E87" s="90" t="s">
        <v>220</v>
      </c>
      <c r="F87" s="90" t="s">
        <v>224</v>
      </c>
      <c r="G87" s="90" t="s">
        <v>153</v>
      </c>
      <c r="H87" s="101"/>
      <c r="I87" s="101"/>
      <c r="J87" s="94"/>
    </row>
    <row r="88" spans="1:10" ht="33" hidden="1">
      <c r="A88" s="91"/>
      <c r="B88" s="97" t="s">
        <v>225</v>
      </c>
      <c r="C88" s="98">
        <v>992</v>
      </c>
      <c r="D88" s="90" t="s">
        <v>213</v>
      </c>
      <c r="E88" s="90" t="s">
        <v>220</v>
      </c>
      <c r="F88" s="90" t="s">
        <v>226</v>
      </c>
      <c r="G88" s="90"/>
      <c r="H88" s="94">
        <f>H89</f>
        <v>0</v>
      </c>
      <c r="I88" s="94">
        <f>I89</f>
        <v>0</v>
      </c>
      <c r="J88" s="94" t="e">
        <f t="shared" ref="J88:J147" si="5">I88/H88*100</f>
        <v>#DIV/0!</v>
      </c>
    </row>
    <row r="89" spans="1:10" ht="33" hidden="1">
      <c r="A89" s="91"/>
      <c r="B89" s="97" t="s">
        <v>160</v>
      </c>
      <c r="C89" s="98">
        <v>992</v>
      </c>
      <c r="D89" s="90" t="s">
        <v>213</v>
      </c>
      <c r="E89" s="90" t="s">
        <v>220</v>
      </c>
      <c r="F89" s="90" t="s">
        <v>227</v>
      </c>
      <c r="G89" s="90" t="s">
        <v>173</v>
      </c>
      <c r="H89" s="94">
        <v>0</v>
      </c>
      <c r="I89" s="94">
        <v>0</v>
      </c>
      <c r="J89" s="94" t="e">
        <f t="shared" si="5"/>
        <v>#DIV/0!</v>
      </c>
    </row>
    <row r="90" spans="1:10" ht="33.75" customHeight="1">
      <c r="A90" s="91"/>
      <c r="B90" s="99" t="s">
        <v>225</v>
      </c>
      <c r="C90" s="106" t="s">
        <v>152</v>
      </c>
      <c r="D90" s="90" t="s">
        <v>213</v>
      </c>
      <c r="E90" s="90" t="s">
        <v>220</v>
      </c>
      <c r="F90" s="90" t="s">
        <v>228</v>
      </c>
      <c r="G90" s="107"/>
      <c r="H90" s="269">
        <f>H91</f>
        <v>5</v>
      </c>
      <c r="I90" s="100">
        <f>I91</f>
        <v>5</v>
      </c>
      <c r="J90" s="94">
        <f t="shared" si="5"/>
        <v>100</v>
      </c>
    </row>
    <row r="91" spans="1:10" ht="35.25" customHeight="1">
      <c r="A91" s="91"/>
      <c r="B91" s="99" t="s">
        <v>151</v>
      </c>
      <c r="C91" s="106" t="s">
        <v>152</v>
      </c>
      <c r="D91" s="90" t="s">
        <v>213</v>
      </c>
      <c r="E91" s="90" t="s">
        <v>220</v>
      </c>
      <c r="F91" s="90" t="s">
        <v>228</v>
      </c>
      <c r="G91" s="107" t="s">
        <v>153</v>
      </c>
      <c r="H91" s="100">
        <v>5</v>
      </c>
      <c r="I91" s="100">
        <v>5</v>
      </c>
      <c r="J91" s="94">
        <f t="shared" si="5"/>
        <v>100</v>
      </c>
    </row>
    <row r="92" spans="1:10" ht="16.5" customHeight="1">
      <c r="A92" s="360"/>
      <c r="B92" s="364" t="s">
        <v>229</v>
      </c>
      <c r="C92" s="368">
        <v>992</v>
      </c>
      <c r="D92" s="357" t="s">
        <v>213</v>
      </c>
      <c r="E92" s="357">
        <v>14</v>
      </c>
      <c r="F92" s="357"/>
      <c r="G92" s="369"/>
      <c r="H92" s="366">
        <f>H95+H101</f>
        <v>75</v>
      </c>
      <c r="I92" s="366">
        <f>I95+I99</f>
        <v>75</v>
      </c>
      <c r="J92" s="366">
        <f>I92/H92*100</f>
        <v>100</v>
      </c>
    </row>
    <row r="93" spans="1:10" ht="16.5" customHeight="1">
      <c r="A93" s="360"/>
      <c r="B93" s="364"/>
      <c r="C93" s="368"/>
      <c r="D93" s="357"/>
      <c r="E93" s="357"/>
      <c r="F93" s="357"/>
      <c r="G93" s="369"/>
      <c r="H93" s="366"/>
      <c r="I93" s="366"/>
      <c r="J93" s="366"/>
    </row>
    <row r="94" spans="1:10" ht="16.5" customHeight="1">
      <c r="A94" s="360"/>
      <c r="B94" s="364"/>
      <c r="C94" s="368"/>
      <c r="D94" s="357"/>
      <c r="E94" s="357"/>
      <c r="F94" s="357"/>
      <c r="G94" s="369"/>
      <c r="H94" s="366"/>
      <c r="I94" s="366"/>
      <c r="J94" s="366"/>
    </row>
    <row r="95" spans="1:10" ht="69" customHeight="1">
      <c r="A95" s="91"/>
      <c r="B95" s="99" t="s">
        <v>230</v>
      </c>
      <c r="C95" s="106" t="s">
        <v>152</v>
      </c>
      <c r="D95" s="90" t="s">
        <v>213</v>
      </c>
      <c r="E95" s="90" t="s">
        <v>231</v>
      </c>
      <c r="F95" s="90" t="s">
        <v>232</v>
      </c>
      <c r="G95" s="108"/>
      <c r="H95" s="109">
        <f>H96</f>
        <v>70</v>
      </c>
      <c r="I95" s="109">
        <f>I96</f>
        <v>70</v>
      </c>
      <c r="J95" s="94">
        <f>I95/H95*100</f>
        <v>100</v>
      </c>
    </row>
    <row r="96" spans="1:10" ht="30.75" customHeight="1">
      <c r="A96" s="91"/>
      <c r="B96" s="99" t="s">
        <v>233</v>
      </c>
      <c r="C96" s="106" t="s">
        <v>152</v>
      </c>
      <c r="D96" s="90" t="s">
        <v>213</v>
      </c>
      <c r="E96" s="90" t="s">
        <v>231</v>
      </c>
      <c r="F96" s="90" t="s">
        <v>234</v>
      </c>
      <c r="G96" s="108"/>
      <c r="H96" s="110">
        <f>H97</f>
        <v>70</v>
      </c>
      <c r="I96" s="110">
        <f>I97</f>
        <v>70</v>
      </c>
      <c r="J96" s="94">
        <f>I96/H96*100</f>
        <v>100</v>
      </c>
    </row>
    <row r="97" spans="1:10" ht="16.5" customHeight="1">
      <c r="A97" s="360"/>
      <c r="B97" s="364" t="s">
        <v>160</v>
      </c>
      <c r="C97" s="368">
        <v>992</v>
      </c>
      <c r="D97" s="357" t="s">
        <v>213</v>
      </c>
      <c r="E97" s="357">
        <v>14</v>
      </c>
      <c r="F97" s="357" t="s">
        <v>234</v>
      </c>
      <c r="G97" s="357" t="s">
        <v>153</v>
      </c>
      <c r="H97" s="366">
        <v>70</v>
      </c>
      <c r="I97" s="366">
        <v>70</v>
      </c>
      <c r="J97" s="366">
        <f t="shared" si="5"/>
        <v>100</v>
      </c>
    </row>
    <row r="98" spans="1:10" ht="16.5" customHeight="1">
      <c r="A98" s="360"/>
      <c r="B98" s="364"/>
      <c r="C98" s="368"/>
      <c r="D98" s="357"/>
      <c r="E98" s="357"/>
      <c r="F98" s="357"/>
      <c r="G98" s="357"/>
      <c r="H98" s="366"/>
      <c r="I98" s="366"/>
      <c r="J98" s="366"/>
    </row>
    <row r="99" spans="1:10" ht="12.75" customHeight="1">
      <c r="A99" s="360"/>
      <c r="B99" s="364" t="s">
        <v>235</v>
      </c>
      <c r="C99" s="365">
        <v>992</v>
      </c>
      <c r="D99" s="357" t="s">
        <v>213</v>
      </c>
      <c r="E99" s="357">
        <v>14</v>
      </c>
      <c r="F99" s="357" t="s">
        <v>586</v>
      </c>
      <c r="G99" s="370"/>
      <c r="H99" s="371">
        <f>H101</f>
        <v>5</v>
      </c>
      <c r="I99" s="366">
        <f>I101</f>
        <v>5</v>
      </c>
      <c r="J99" s="366">
        <f>I99/H99*100</f>
        <v>100</v>
      </c>
    </row>
    <row r="100" spans="1:10" ht="57.75" customHeight="1">
      <c r="A100" s="360"/>
      <c r="B100" s="364"/>
      <c r="C100" s="365"/>
      <c r="D100" s="357"/>
      <c r="E100" s="357"/>
      <c r="F100" s="357"/>
      <c r="G100" s="370"/>
      <c r="H100" s="371"/>
      <c r="I100" s="366"/>
      <c r="J100" s="366"/>
    </row>
    <row r="101" spans="1:10" ht="33">
      <c r="A101" s="91"/>
      <c r="B101" s="99" t="s">
        <v>237</v>
      </c>
      <c r="C101" s="98">
        <v>992</v>
      </c>
      <c r="D101" s="90" t="s">
        <v>213</v>
      </c>
      <c r="E101" s="90">
        <v>14</v>
      </c>
      <c r="F101" s="90" t="s">
        <v>236</v>
      </c>
      <c r="G101" s="90"/>
      <c r="H101" s="94">
        <f>H102</f>
        <v>5</v>
      </c>
      <c r="I101" s="94">
        <f>I102</f>
        <v>5</v>
      </c>
      <c r="J101" s="94">
        <f t="shared" si="5"/>
        <v>100</v>
      </c>
    </row>
    <row r="102" spans="1:10" ht="33">
      <c r="A102" s="91"/>
      <c r="B102" s="242" t="s">
        <v>160</v>
      </c>
      <c r="C102" s="98">
        <v>992</v>
      </c>
      <c r="D102" s="112" t="s">
        <v>213</v>
      </c>
      <c r="E102" s="112">
        <v>14</v>
      </c>
      <c r="F102" s="112" t="s">
        <v>236</v>
      </c>
      <c r="G102" s="112" t="s">
        <v>153</v>
      </c>
      <c r="H102" s="94">
        <v>5</v>
      </c>
      <c r="I102" s="94">
        <v>5</v>
      </c>
      <c r="J102" s="94">
        <f t="shared" si="5"/>
        <v>100</v>
      </c>
    </row>
    <row r="103" spans="1:10" s="280" customFormat="1" ht="16.5">
      <c r="A103" s="281" t="s">
        <v>238</v>
      </c>
      <c r="B103" s="282" t="s">
        <v>239</v>
      </c>
      <c r="C103" s="283">
        <v>992</v>
      </c>
      <c r="D103" s="284" t="s">
        <v>144</v>
      </c>
      <c r="E103" s="284" t="s">
        <v>132</v>
      </c>
      <c r="F103" s="285"/>
      <c r="G103" s="285"/>
      <c r="H103" s="286">
        <f>H112+H122+H104</f>
        <v>14763</v>
      </c>
      <c r="I103" s="275">
        <f>I112+I122+I104</f>
        <v>14615</v>
      </c>
      <c r="J103" s="279">
        <f t="shared" si="5"/>
        <v>98.997493734335833</v>
      </c>
    </row>
    <row r="104" spans="1:10" s="280" customFormat="1" ht="16.5" hidden="1">
      <c r="A104" s="281"/>
      <c r="B104" s="287" t="s">
        <v>240</v>
      </c>
      <c r="C104" s="288"/>
      <c r="D104" s="289" t="s">
        <v>144</v>
      </c>
      <c r="E104" s="289" t="s">
        <v>131</v>
      </c>
      <c r="F104" s="287"/>
      <c r="G104" s="287"/>
      <c r="H104" s="290">
        <f>H105</f>
        <v>0</v>
      </c>
      <c r="I104" s="291">
        <f>I105</f>
        <v>0</v>
      </c>
      <c r="J104" s="279" t="e">
        <f t="shared" si="5"/>
        <v>#DIV/0!</v>
      </c>
    </row>
    <row r="105" spans="1:10" s="280" customFormat="1" ht="49.5" hidden="1">
      <c r="A105" s="281"/>
      <c r="B105" s="292" t="s">
        <v>241</v>
      </c>
      <c r="C105" s="288"/>
      <c r="D105" s="289" t="s">
        <v>144</v>
      </c>
      <c r="E105" s="289" t="s">
        <v>131</v>
      </c>
      <c r="F105" s="292">
        <v>1400000000</v>
      </c>
      <c r="G105" s="292"/>
      <c r="H105" s="290">
        <f>H106+H108+H110</f>
        <v>0</v>
      </c>
      <c r="I105" s="291">
        <f>I106+I108+I110</f>
        <v>0</v>
      </c>
      <c r="J105" s="279" t="e">
        <f t="shared" si="5"/>
        <v>#DIV/0!</v>
      </c>
    </row>
    <row r="106" spans="1:10" s="280" customFormat="1" ht="16.5" hidden="1">
      <c r="A106" s="281"/>
      <c r="B106" s="292" t="s">
        <v>242</v>
      </c>
      <c r="C106" s="288"/>
      <c r="D106" s="289" t="s">
        <v>144</v>
      </c>
      <c r="E106" s="289" t="s">
        <v>131</v>
      </c>
      <c r="F106" s="292">
        <v>1410000000</v>
      </c>
      <c r="G106" s="292"/>
      <c r="H106" s="290">
        <v>0</v>
      </c>
      <c r="I106" s="290">
        <v>0</v>
      </c>
      <c r="J106" s="279" t="e">
        <f t="shared" si="5"/>
        <v>#DIV/0!</v>
      </c>
    </row>
    <row r="107" spans="1:10" s="280" customFormat="1" ht="66" hidden="1">
      <c r="A107" s="281"/>
      <c r="B107" s="292" t="s">
        <v>141</v>
      </c>
      <c r="C107" s="288"/>
      <c r="D107" s="289" t="s">
        <v>144</v>
      </c>
      <c r="E107" s="289" t="s">
        <v>131</v>
      </c>
      <c r="F107" s="292">
        <v>1410000000</v>
      </c>
      <c r="G107" s="292">
        <v>100</v>
      </c>
      <c r="H107" s="290">
        <v>0</v>
      </c>
      <c r="I107" s="290">
        <v>0</v>
      </c>
      <c r="J107" s="279" t="e">
        <f t="shared" si="5"/>
        <v>#DIV/0!</v>
      </c>
    </row>
    <row r="108" spans="1:10" s="280" customFormat="1" ht="33" hidden="1">
      <c r="A108" s="281"/>
      <c r="B108" s="292" t="s">
        <v>243</v>
      </c>
      <c r="C108" s="288"/>
      <c r="D108" s="289" t="s">
        <v>144</v>
      </c>
      <c r="E108" s="289" t="s">
        <v>131</v>
      </c>
      <c r="F108" s="292">
        <v>1420000000</v>
      </c>
      <c r="G108" s="292"/>
      <c r="H108" s="291">
        <f>H109</f>
        <v>0</v>
      </c>
      <c r="I108" s="291">
        <f>I109</f>
        <v>0</v>
      </c>
      <c r="J108" s="279" t="e">
        <f t="shared" si="5"/>
        <v>#DIV/0!</v>
      </c>
    </row>
    <row r="109" spans="1:10" s="280" customFormat="1" ht="66" hidden="1">
      <c r="A109" s="281"/>
      <c r="B109" s="292" t="s">
        <v>141</v>
      </c>
      <c r="C109" s="288"/>
      <c r="D109" s="289" t="s">
        <v>144</v>
      </c>
      <c r="E109" s="289" t="s">
        <v>131</v>
      </c>
      <c r="F109" s="292">
        <v>1420000000</v>
      </c>
      <c r="G109" s="292">
        <v>100</v>
      </c>
      <c r="H109" s="291">
        <v>0</v>
      </c>
      <c r="I109" s="291">
        <v>0</v>
      </c>
      <c r="J109" s="279" t="e">
        <f t="shared" si="5"/>
        <v>#DIV/0!</v>
      </c>
    </row>
    <row r="110" spans="1:10" s="280" customFormat="1" ht="16.5" hidden="1">
      <c r="A110" s="281"/>
      <c r="B110" s="292" t="s">
        <v>242</v>
      </c>
      <c r="C110" s="288"/>
      <c r="D110" s="289" t="s">
        <v>144</v>
      </c>
      <c r="E110" s="289" t="s">
        <v>131</v>
      </c>
      <c r="F110" s="292">
        <v>1430000000</v>
      </c>
      <c r="G110" s="292"/>
      <c r="H110" s="291">
        <f>H111</f>
        <v>0</v>
      </c>
      <c r="I110" s="291">
        <f>I111</f>
        <v>0</v>
      </c>
      <c r="J110" s="279" t="e">
        <f t="shared" si="5"/>
        <v>#DIV/0!</v>
      </c>
    </row>
    <row r="111" spans="1:10" s="280" customFormat="1" ht="66" hidden="1">
      <c r="A111" s="281"/>
      <c r="B111" s="292" t="s">
        <v>141</v>
      </c>
      <c r="C111" s="288"/>
      <c r="D111" s="289" t="s">
        <v>144</v>
      </c>
      <c r="E111" s="289" t="s">
        <v>131</v>
      </c>
      <c r="F111" s="292">
        <v>1430000000</v>
      </c>
      <c r="G111" s="292">
        <v>100</v>
      </c>
      <c r="H111" s="291">
        <v>0</v>
      </c>
      <c r="I111" s="291">
        <v>0</v>
      </c>
      <c r="J111" s="279" t="e">
        <f t="shared" si="5"/>
        <v>#DIV/0!</v>
      </c>
    </row>
    <row r="112" spans="1:10" s="280" customFormat="1" ht="16.5">
      <c r="A112" s="270"/>
      <c r="B112" s="293" t="s">
        <v>244</v>
      </c>
      <c r="C112" s="294">
        <v>992</v>
      </c>
      <c r="D112" s="289" t="s">
        <v>144</v>
      </c>
      <c r="E112" s="289" t="s">
        <v>220</v>
      </c>
      <c r="F112" s="289"/>
      <c r="G112" s="289"/>
      <c r="H112" s="279">
        <f>H113</f>
        <v>14738.9</v>
      </c>
      <c r="I112" s="279">
        <f>I113</f>
        <v>14590.9</v>
      </c>
      <c r="J112" s="279">
        <f t="shared" si="5"/>
        <v>98.995854507459853</v>
      </c>
    </row>
    <row r="113" spans="1:10" ht="99">
      <c r="A113" s="91"/>
      <c r="B113" s="99" t="s">
        <v>245</v>
      </c>
      <c r="C113" s="98">
        <v>992</v>
      </c>
      <c r="D113" s="90" t="s">
        <v>144</v>
      </c>
      <c r="E113" s="90" t="s">
        <v>220</v>
      </c>
      <c r="F113" s="90" t="s">
        <v>246</v>
      </c>
      <c r="G113" s="90"/>
      <c r="H113" s="279">
        <f>H114+H116+H118+H120</f>
        <v>14738.9</v>
      </c>
      <c r="I113" s="94">
        <f>I114+I116+I118+I120</f>
        <v>14590.9</v>
      </c>
      <c r="J113" s="94">
        <f t="shared" si="5"/>
        <v>98.995854507459853</v>
      </c>
    </row>
    <row r="114" spans="1:10" ht="33">
      <c r="A114" s="91"/>
      <c r="B114" s="99" t="s">
        <v>247</v>
      </c>
      <c r="C114" s="98" t="s">
        <v>152</v>
      </c>
      <c r="D114" s="90" t="s">
        <v>144</v>
      </c>
      <c r="E114" s="90" t="s">
        <v>220</v>
      </c>
      <c r="F114" s="90" t="s">
        <v>248</v>
      </c>
      <c r="G114" s="90"/>
      <c r="H114" s="94">
        <f>H115</f>
        <v>6422.4</v>
      </c>
      <c r="I114" s="94">
        <f>I115</f>
        <v>6274.4</v>
      </c>
      <c r="J114" s="94">
        <f t="shared" si="5"/>
        <v>97.695565520677633</v>
      </c>
    </row>
    <row r="115" spans="1:10" ht="33.75" customHeight="1">
      <c r="A115" s="91"/>
      <c r="B115" s="99" t="s">
        <v>160</v>
      </c>
      <c r="C115" s="98">
        <v>992</v>
      </c>
      <c r="D115" s="90" t="s">
        <v>144</v>
      </c>
      <c r="E115" s="90" t="s">
        <v>220</v>
      </c>
      <c r="F115" s="90" t="s">
        <v>248</v>
      </c>
      <c r="G115" s="90" t="s">
        <v>153</v>
      </c>
      <c r="H115" s="94">
        <v>6422.4</v>
      </c>
      <c r="I115" s="94">
        <v>6274.4</v>
      </c>
      <c r="J115" s="94">
        <f t="shared" si="5"/>
        <v>97.695565520677633</v>
      </c>
    </row>
    <row r="116" spans="1:10" ht="16.5">
      <c r="A116" s="91"/>
      <c r="B116" s="99" t="s">
        <v>249</v>
      </c>
      <c r="C116" s="98" t="s">
        <v>152</v>
      </c>
      <c r="D116" s="90" t="s">
        <v>144</v>
      </c>
      <c r="E116" s="90" t="s">
        <v>220</v>
      </c>
      <c r="F116" s="90" t="s">
        <v>250</v>
      </c>
      <c r="G116" s="90"/>
      <c r="H116" s="279">
        <f>H117</f>
        <v>598.70000000000005</v>
      </c>
      <c r="I116" s="94">
        <f>I117</f>
        <v>598.70000000000005</v>
      </c>
      <c r="J116" s="94">
        <f t="shared" si="5"/>
        <v>100</v>
      </c>
    </row>
    <row r="117" spans="1:10" ht="33">
      <c r="A117" s="91"/>
      <c r="B117" s="99" t="s">
        <v>160</v>
      </c>
      <c r="C117" s="98" t="s">
        <v>152</v>
      </c>
      <c r="D117" s="90" t="s">
        <v>144</v>
      </c>
      <c r="E117" s="90" t="s">
        <v>220</v>
      </c>
      <c r="F117" s="90" t="s">
        <v>250</v>
      </c>
      <c r="G117" s="90" t="s">
        <v>153</v>
      </c>
      <c r="H117" s="94">
        <v>598.70000000000005</v>
      </c>
      <c r="I117" s="94">
        <v>598.70000000000005</v>
      </c>
      <c r="J117" s="94">
        <f t="shared" si="5"/>
        <v>100</v>
      </c>
    </row>
    <row r="118" spans="1:10" ht="66">
      <c r="A118" s="91"/>
      <c r="B118" s="97" t="s">
        <v>251</v>
      </c>
      <c r="C118" s="98">
        <v>992</v>
      </c>
      <c r="D118" s="90" t="s">
        <v>144</v>
      </c>
      <c r="E118" s="90" t="s">
        <v>220</v>
      </c>
      <c r="F118" s="90" t="s">
        <v>252</v>
      </c>
      <c r="G118" s="90"/>
      <c r="H118" s="279">
        <f>H119</f>
        <v>221.8</v>
      </c>
      <c r="I118" s="94">
        <f>I119</f>
        <v>221.8</v>
      </c>
      <c r="J118" s="94">
        <f t="shared" si="5"/>
        <v>100</v>
      </c>
    </row>
    <row r="119" spans="1:10" ht="33">
      <c r="A119" s="91"/>
      <c r="B119" s="99" t="s">
        <v>151</v>
      </c>
      <c r="C119" s="98" t="s">
        <v>152</v>
      </c>
      <c r="D119" s="90" t="s">
        <v>144</v>
      </c>
      <c r="E119" s="90" t="s">
        <v>220</v>
      </c>
      <c r="F119" s="90" t="s">
        <v>252</v>
      </c>
      <c r="G119" s="90" t="s">
        <v>153</v>
      </c>
      <c r="H119" s="94">
        <v>221.8</v>
      </c>
      <c r="I119" s="94">
        <v>221.8</v>
      </c>
      <c r="J119" s="94">
        <f>I119/H119*100</f>
        <v>100</v>
      </c>
    </row>
    <row r="120" spans="1:10" ht="49.5">
      <c r="A120" s="91"/>
      <c r="B120" s="97" t="s">
        <v>557</v>
      </c>
      <c r="C120" s="98">
        <v>992</v>
      </c>
      <c r="D120" s="90" t="s">
        <v>144</v>
      </c>
      <c r="E120" s="90" t="s">
        <v>220</v>
      </c>
      <c r="F120" s="90" t="s">
        <v>558</v>
      </c>
      <c r="G120" s="90"/>
      <c r="H120" s="279">
        <f>H121</f>
        <v>7496</v>
      </c>
      <c r="I120" s="94">
        <f>I121</f>
        <v>7496</v>
      </c>
      <c r="J120" s="94">
        <f>I120/H120*100</f>
        <v>100</v>
      </c>
    </row>
    <row r="121" spans="1:10" ht="33">
      <c r="A121" s="91"/>
      <c r="B121" s="99" t="s">
        <v>151</v>
      </c>
      <c r="C121" s="98">
        <v>992</v>
      </c>
      <c r="D121" s="90" t="s">
        <v>144</v>
      </c>
      <c r="E121" s="90" t="s">
        <v>220</v>
      </c>
      <c r="F121" s="90" t="s">
        <v>558</v>
      </c>
      <c r="G121" s="90" t="s">
        <v>153</v>
      </c>
      <c r="H121" s="94">
        <v>7496</v>
      </c>
      <c r="I121" s="94">
        <v>7496</v>
      </c>
      <c r="J121" s="94">
        <f>I121/H121*100</f>
        <v>100</v>
      </c>
    </row>
    <row r="122" spans="1:10" s="280" customFormat="1" ht="16.5">
      <c r="A122" s="270"/>
      <c r="B122" s="295" t="s">
        <v>253</v>
      </c>
      <c r="C122" s="294">
        <v>992</v>
      </c>
      <c r="D122" s="278" t="s">
        <v>144</v>
      </c>
      <c r="E122" s="278">
        <v>12</v>
      </c>
      <c r="F122" s="278"/>
      <c r="G122" s="278"/>
      <c r="H122" s="279">
        <f>H123+H128+H131+H136</f>
        <v>24.1</v>
      </c>
      <c r="I122" s="279">
        <f>I123+I128+I131+I136</f>
        <v>24.1</v>
      </c>
      <c r="J122" s="279">
        <f t="shared" si="5"/>
        <v>100</v>
      </c>
    </row>
    <row r="123" spans="1:10" ht="66" hidden="1">
      <c r="A123" s="91"/>
      <c r="B123" s="97" t="s">
        <v>254</v>
      </c>
      <c r="C123" s="98" t="s">
        <v>152</v>
      </c>
      <c r="D123" s="90" t="s">
        <v>144</v>
      </c>
      <c r="E123" s="90" t="s">
        <v>255</v>
      </c>
      <c r="F123" s="90" t="s">
        <v>256</v>
      </c>
      <c r="G123" s="90"/>
      <c r="H123" s="101">
        <f>H124</f>
        <v>0</v>
      </c>
      <c r="I123" s="101">
        <f>I125</f>
        <v>0</v>
      </c>
      <c r="J123" s="94" t="e">
        <f t="shared" si="5"/>
        <v>#DIV/0!</v>
      </c>
    </row>
    <row r="124" spans="1:10" ht="33" hidden="1">
      <c r="A124" s="91"/>
      <c r="B124" s="97" t="s">
        <v>257</v>
      </c>
      <c r="C124" s="98" t="s">
        <v>152</v>
      </c>
      <c r="D124" s="90" t="s">
        <v>144</v>
      </c>
      <c r="E124" s="90" t="s">
        <v>255</v>
      </c>
      <c r="F124" s="90" t="s">
        <v>258</v>
      </c>
      <c r="G124" s="90"/>
      <c r="H124" s="101">
        <f>H125</f>
        <v>0</v>
      </c>
      <c r="I124" s="101">
        <f>I125</f>
        <v>0</v>
      </c>
      <c r="J124" s="94" t="e">
        <f t="shared" si="5"/>
        <v>#DIV/0!</v>
      </c>
    </row>
    <row r="125" spans="1:10" ht="33" hidden="1">
      <c r="A125" s="91"/>
      <c r="B125" s="99" t="s">
        <v>160</v>
      </c>
      <c r="C125" s="98" t="s">
        <v>152</v>
      </c>
      <c r="D125" s="90" t="s">
        <v>144</v>
      </c>
      <c r="E125" s="90" t="s">
        <v>255</v>
      </c>
      <c r="F125" s="90" t="s">
        <v>258</v>
      </c>
      <c r="G125" s="90" t="s">
        <v>153</v>
      </c>
      <c r="H125" s="101"/>
      <c r="I125" s="101"/>
      <c r="J125" s="94" t="e">
        <f t="shared" si="5"/>
        <v>#DIV/0!</v>
      </c>
    </row>
    <row r="126" spans="1:10" ht="66" hidden="1">
      <c r="A126" s="91"/>
      <c r="B126" s="97" t="s">
        <v>259</v>
      </c>
      <c r="C126" s="98">
        <v>992</v>
      </c>
      <c r="D126" s="90" t="s">
        <v>144</v>
      </c>
      <c r="E126" s="90">
        <v>12</v>
      </c>
      <c r="F126" s="90">
        <v>7950204</v>
      </c>
      <c r="G126" s="90"/>
      <c r="H126" s="94">
        <f>H127</f>
        <v>0</v>
      </c>
      <c r="I126" s="94">
        <f>I127</f>
        <v>0</v>
      </c>
      <c r="J126" s="94" t="e">
        <f t="shared" si="5"/>
        <v>#DIV/0!</v>
      </c>
    </row>
    <row r="127" spans="1:10" ht="33" hidden="1">
      <c r="A127" s="91"/>
      <c r="B127" s="97" t="s">
        <v>172</v>
      </c>
      <c r="C127" s="98">
        <v>992</v>
      </c>
      <c r="D127" s="90" t="s">
        <v>144</v>
      </c>
      <c r="E127" s="90">
        <v>12</v>
      </c>
      <c r="F127" s="90">
        <v>7950204</v>
      </c>
      <c r="G127" s="90" t="s">
        <v>173</v>
      </c>
      <c r="H127" s="94"/>
      <c r="I127" s="94"/>
      <c r="J127" s="94" t="e">
        <f t="shared" si="5"/>
        <v>#DIV/0!</v>
      </c>
    </row>
    <row r="128" spans="1:10" ht="67.5" customHeight="1">
      <c r="A128" s="91"/>
      <c r="B128" s="97" t="s">
        <v>260</v>
      </c>
      <c r="C128" s="98" t="s">
        <v>152</v>
      </c>
      <c r="D128" s="90" t="s">
        <v>144</v>
      </c>
      <c r="E128" s="90" t="s">
        <v>255</v>
      </c>
      <c r="F128" s="90" t="s">
        <v>261</v>
      </c>
      <c r="G128" s="90"/>
      <c r="H128" s="94">
        <f>H129</f>
        <v>20</v>
      </c>
      <c r="I128" s="94">
        <f>I129</f>
        <v>20</v>
      </c>
      <c r="J128" s="94">
        <f t="shared" si="5"/>
        <v>100</v>
      </c>
    </row>
    <row r="129" spans="1:10" ht="27" customHeight="1">
      <c r="A129" s="91"/>
      <c r="B129" s="97" t="s">
        <v>186</v>
      </c>
      <c r="C129" s="98" t="s">
        <v>152</v>
      </c>
      <c r="D129" s="90" t="s">
        <v>144</v>
      </c>
      <c r="E129" s="90" t="s">
        <v>255</v>
      </c>
      <c r="F129" s="90" t="s">
        <v>262</v>
      </c>
      <c r="G129" s="90"/>
      <c r="H129" s="94">
        <f>H130</f>
        <v>20</v>
      </c>
      <c r="I129" s="94">
        <f>I130</f>
        <v>20</v>
      </c>
      <c r="J129" s="94">
        <f t="shared" si="5"/>
        <v>100</v>
      </c>
    </row>
    <row r="130" spans="1:10" ht="33">
      <c r="A130" s="91"/>
      <c r="B130" s="99" t="s">
        <v>160</v>
      </c>
      <c r="C130" s="98" t="s">
        <v>152</v>
      </c>
      <c r="D130" s="90" t="s">
        <v>144</v>
      </c>
      <c r="E130" s="90" t="s">
        <v>255</v>
      </c>
      <c r="F130" s="90" t="s">
        <v>263</v>
      </c>
      <c r="G130" s="90" t="s">
        <v>153</v>
      </c>
      <c r="H130" s="94">
        <v>20</v>
      </c>
      <c r="I130" s="94">
        <v>20</v>
      </c>
      <c r="J130" s="94">
        <f t="shared" si="5"/>
        <v>100</v>
      </c>
    </row>
    <row r="131" spans="1:10" ht="69.75" hidden="1" customHeight="1">
      <c r="A131" s="91"/>
      <c r="B131" s="99" t="s">
        <v>264</v>
      </c>
      <c r="C131" s="98">
        <v>992</v>
      </c>
      <c r="D131" s="90" t="s">
        <v>144</v>
      </c>
      <c r="E131" s="90">
        <v>12</v>
      </c>
      <c r="F131" s="90" t="s">
        <v>265</v>
      </c>
      <c r="G131" s="113"/>
      <c r="H131" s="94">
        <f>H132+H134</f>
        <v>0</v>
      </c>
      <c r="I131" s="94">
        <f>I132+I134</f>
        <v>0</v>
      </c>
      <c r="J131" s="94" t="e">
        <f t="shared" si="5"/>
        <v>#DIV/0!</v>
      </c>
    </row>
    <row r="132" spans="1:10" ht="33" hidden="1">
      <c r="A132" s="91"/>
      <c r="B132" s="97" t="s">
        <v>266</v>
      </c>
      <c r="C132" s="98">
        <v>992</v>
      </c>
      <c r="D132" s="90" t="s">
        <v>144</v>
      </c>
      <c r="E132" s="90">
        <v>12</v>
      </c>
      <c r="F132" s="90" t="s">
        <v>267</v>
      </c>
      <c r="G132" s="90"/>
      <c r="H132" s="94">
        <f>20-20</f>
        <v>0</v>
      </c>
      <c r="I132" s="94">
        <f>20-20</f>
        <v>0</v>
      </c>
      <c r="J132" s="94" t="e">
        <f t="shared" si="5"/>
        <v>#DIV/0!</v>
      </c>
    </row>
    <row r="133" spans="1:10" ht="36.75" hidden="1" customHeight="1">
      <c r="A133" s="91"/>
      <c r="B133" s="99" t="s">
        <v>160</v>
      </c>
      <c r="C133" s="98" t="s">
        <v>152</v>
      </c>
      <c r="D133" s="90" t="s">
        <v>144</v>
      </c>
      <c r="E133" s="90" t="s">
        <v>255</v>
      </c>
      <c r="F133" s="90" t="s">
        <v>267</v>
      </c>
      <c r="G133" s="90" t="s">
        <v>173</v>
      </c>
      <c r="H133" s="94">
        <f>H135</f>
        <v>0</v>
      </c>
      <c r="I133" s="94">
        <f>I135</f>
        <v>0</v>
      </c>
      <c r="J133" s="94" t="e">
        <f t="shared" si="5"/>
        <v>#DIV/0!</v>
      </c>
    </row>
    <row r="134" spans="1:10" ht="36.75" hidden="1" customHeight="1">
      <c r="A134" s="91"/>
      <c r="B134" s="114" t="s">
        <v>268</v>
      </c>
      <c r="C134" s="98" t="s">
        <v>152</v>
      </c>
      <c r="D134" s="90" t="s">
        <v>144</v>
      </c>
      <c r="E134" s="90" t="s">
        <v>255</v>
      </c>
      <c r="F134" s="90" t="s">
        <v>269</v>
      </c>
      <c r="G134" s="90"/>
      <c r="H134" s="94">
        <f>H135</f>
        <v>0</v>
      </c>
      <c r="I134" s="94">
        <f>I135</f>
        <v>0</v>
      </c>
      <c r="J134" s="94"/>
    </row>
    <row r="135" spans="1:10" ht="33" hidden="1">
      <c r="A135" s="91"/>
      <c r="B135" s="115" t="s">
        <v>160</v>
      </c>
      <c r="C135" s="98" t="s">
        <v>152</v>
      </c>
      <c r="D135" s="90" t="s">
        <v>144</v>
      </c>
      <c r="E135" s="90" t="s">
        <v>255</v>
      </c>
      <c r="F135" s="90" t="s">
        <v>269</v>
      </c>
      <c r="G135" s="90" t="s">
        <v>173</v>
      </c>
      <c r="H135" s="94">
        <v>0</v>
      </c>
      <c r="I135" s="94">
        <v>0</v>
      </c>
      <c r="J135" s="94" t="e">
        <f t="shared" si="5"/>
        <v>#DIV/0!</v>
      </c>
    </row>
    <row r="136" spans="1:10" ht="66">
      <c r="A136" s="91"/>
      <c r="B136" s="115" t="s">
        <v>270</v>
      </c>
      <c r="C136" s="98" t="s">
        <v>152</v>
      </c>
      <c r="D136" s="90" t="s">
        <v>144</v>
      </c>
      <c r="E136" s="90" t="s">
        <v>255</v>
      </c>
      <c r="F136" s="90" t="s">
        <v>271</v>
      </c>
      <c r="G136" s="90"/>
      <c r="H136" s="296">
        <f>H137</f>
        <v>4.0999999999999996</v>
      </c>
      <c r="I136" s="101">
        <f>I137</f>
        <v>4.0999999999999996</v>
      </c>
      <c r="J136" s="94">
        <f t="shared" si="5"/>
        <v>100</v>
      </c>
    </row>
    <row r="137" spans="1:10" ht="33">
      <c r="A137" s="91"/>
      <c r="B137" s="115" t="s">
        <v>272</v>
      </c>
      <c r="C137" s="98"/>
      <c r="D137" s="90"/>
      <c r="E137" s="90"/>
      <c r="F137" s="90" t="s">
        <v>273</v>
      </c>
      <c r="G137" s="90"/>
      <c r="H137" s="101">
        <f>H138</f>
        <v>4.0999999999999996</v>
      </c>
      <c r="I137" s="101">
        <f>I138</f>
        <v>4.0999999999999996</v>
      </c>
      <c r="J137" s="94">
        <f t="shared" si="5"/>
        <v>100</v>
      </c>
    </row>
    <row r="138" spans="1:10" ht="33">
      <c r="A138" s="91"/>
      <c r="B138" s="115" t="s">
        <v>160</v>
      </c>
      <c r="C138" s="98" t="s">
        <v>152</v>
      </c>
      <c r="D138" s="90" t="s">
        <v>144</v>
      </c>
      <c r="E138" s="90" t="s">
        <v>255</v>
      </c>
      <c r="F138" s="90" t="s">
        <v>273</v>
      </c>
      <c r="G138" s="90" t="s">
        <v>153</v>
      </c>
      <c r="H138" s="101">
        <v>4.0999999999999996</v>
      </c>
      <c r="I138" s="101">
        <v>4.0999999999999996</v>
      </c>
      <c r="J138" s="94">
        <f t="shared" si="5"/>
        <v>100</v>
      </c>
    </row>
    <row r="139" spans="1:10" s="280" customFormat="1" ht="16.5">
      <c r="A139" s="270" t="s">
        <v>274</v>
      </c>
      <c r="B139" s="277" t="s">
        <v>275</v>
      </c>
      <c r="C139" s="272">
        <v>992</v>
      </c>
      <c r="D139" s="274" t="s">
        <v>276</v>
      </c>
      <c r="E139" s="274" t="s">
        <v>132</v>
      </c>
      <c r="F139" s="278"/>
      <c r="G139" s="278"/>
      <c r="H139" s="275">
        <f>H140+H155</f>
        <v>8658</v>
      </c>
      <c r="I139" s="275">
        <f>I140+I155</f>
        <v>8658</v>
      </c>
      <c r="J139" s="279">
        <f t="shared" si="5"/>
        <v>100</v>
      </c>
    </row>
    <row r="140" spans="1:10" s="280" customFormat="1" ht="16.5">
      <c r="A140" s="270"/>
      <c r="B140" s="295" t="s">
        <v>277</v>
      </c>
      <c r="C140" s="294">
        <v>992</v>
      </c>
      <c r="D140" s="278" t="s">
        <v>276</v>
      </c>
      <c r="E140" s="278" t="s">
        <v>134</v>
      </c>
      <c r="F140" s="278"/>
      <c r="G140" s="278"/>
      <c r="H140" s="279">
        <f>H141+H148+H153+H147</f>
        <v>1886.7</v>
      </c>
      <c r="I140" s="279">
        <f>I141+I148+I147</f>
        <v>1886.7</v>
      </c>
      <c r="J140" s="279">
        <f t="shared" si="5"/>
        <v>100</v>
      </c>
    </row>
    <row r="141" spans="1:10" ht="51" customHeight="1">
      <c r="A141" s="91"/>
      <c r="B141" s="97" t="s">
        <v>587</v>
      </c>
      <c r="C141" s="98" t="s">
        <v>152</v>
      </c>
      <c r="D141" s="90" t="s">
        <v>276</v>
      </c>
      <c r="E141" s="90" t="s">
        <v>134</v>
      </c>
      <c r="F141" s="90" t="s">
        <v>588</v>
      </c>
      <c r="G141" s="90"/>
      <c r="H141" s="279">
        <f>H142</f>
        <v>868</v>
      </c>
      <c r="I141" s="94">
        <f>I142</f>
        <v>868</v>
      </c>
      <c r="J141" s="94">
        <f t="shared" si="5"/>
        <v>100</v>
      </c>
    </row>
    <row r="142" spans="1:10" ht="16.5">
      <c r="A142" s="91"/>
      <c r="B142" s="115" t="s">
        <v>186</v>
      </c>
      <c r="C142" s="98" t="s">
        <v>152</v>
      </c>
      <c r="D142" s="90" t="s">
        <v>276</v>
      </c>
      <c r="E142" s="90" t="s">
        <v>134</v>
      </c>
      <c r="F142" s="90" t="s">
        <v>589</v>
      </c>
      <c r="G142" s="90"/>
      <c r="H142" s="94">
        <f>H143</f>
        <v>868</v>
      </c>
      <c r="I142" s="94">
        <f>I143</f>
        <v>868</v>
      </c>
      <c r="J142" s="94">
        <f>I142/H142*100</f>
        <v>100</v>
      </c>
    </row>
    <row r="143" spans="1:10" ht="33">
      <c r="A143" s="91"/>
      <c r="B143" s="116" t="s">
        <v>160</v>
      </c>
      <c r="C143" s="98" t="s">
        <v>152</v>
      </c>
      <c r="D143" s="90" t="s">
        <v>276</v>
      </c>
      <c r="E143" s="90" t="s">
        <v>134</v>
      </c>
      <c r="F143" s="90" t="s">
        <v>589</v>
      </c>
      <c r="G143" s="90" t="s">
        <v>153</v>
      </c>
      <c r="H143" s="94">
        <v>868</v>
      </c>
      <c r="I143" s="94">
        <v>868</v>
      </c>
      <c r="J143" s="94">
        <f>I143/H143*100</f>
        <v>100</v>
      </c>
    </row>
    <row r="144" spans="1:10" ht="53.25" hidden="1" customHeight="1">
      <c r="A144" s="91"/>
      <c r="B144" s="115" t="s">
        <v>186</v>
      </c>
      <c r="C144" s="98" t="s">
        <v>152</v>
      </c>
      <c r="D144" s="90" t="s">
        <v>276</v>
      </c>
      <c r="E144" s="90" t="s">
        <v>134</v>
      </c>
      <c r="F144" s="90" t="s">
        <v>590</v>
      </c>
      <c r="G144" s="90"/>
      <c r="H144" s="94">
        <f>H145</f>
        <v>0</v>
      </c>
      <c r="I144" s="94">
        <f>I145</f>
        <v>0</v>
      </c>
      <c r="J144" s="94"/>
    </row>
    <row r="145" spans="1:10" ht="33" hidden="1">
      <c r="A145" s="91"/>
      <c r="B145" s="116" t="s">
        <v>160</v>
      </c>
      <c r="C145" s="98" t="s">
        <v>152</v>
      </c>
      <c r="D145" s="90" t="s">
        <v>276</v>
      </c>
      <c r="E145" s="90" t="s">
        <v>134</v>
      </c>
      <c r="F145" s="90" t="s">
        <v>590</v>
      </c>
      <c r="G145" s="90" t="s">
        <v>153</v>
      </c>
      <c r="H145" s="94">
        <v>0</v>
      </c>
      <c r="I145" s="94">
        <v>0</v>
      </c>
      <c r="J145" s="94"/>
    </row>
    <row r="146" spans="1:10" ht="81.75" hidden="1" customHeight="1">
      <c r="A146" s="91"/>
      <c r="B146" s="115"/>
      <c r="C146" s="98">
        <v>992</v>
      </c>
      <c r="D146" s="90" t="s">
        <v>276</v>
      </c>
      <c r="E146" s="90" t="s">
        <v>134</v>
      </c>
      <c r="F146" s="90" t="s">
        <v>592</v>
      </c>
      <c r="G146" s="90"/>
      <c r="H146" s="94"/>
      <c r="I146" s="94"/>
      <c r="J146" s="94" t="e">
        <f t="shared" si="5"/>
        <v>#DIV/0!</v>
      </c>
    </row>
    <row r="147" spans="1:10" ht="96.75" customHeight="1">
      <c r="A147" s="91"/>
      <c r="B147" s="116" t="s">
        <v>591</v>
      </c>
      <c r="C147" s="98">
        <v>992</v>
      </c>
      <c r="D147" s="90" t="s">
        <v>276</v>
      </c>
      <c r="E147" s="90" t="s">
        <v>134</v>
      </c>
      <c r="F147" s="90" t="s">
        <v>590</v>
      </c>
      <c r="G147" s="90" t="s">
        <v>155</v>
      </c>
      <c r="H147" s="94">
        <v>600</v>
      </c>
      <c r="I147" s="94">
        <v>600</v>
      </c>
      <c r="J147" s="94">
        <f t="shared" si="5"/>
        <v>100</v>
      </c>
    </row>
    <row r="148" spans="1:10" ht="33">
      <c r="A148" s="91"/>
      <c r="B148" s="97" t="s">
        <v>593</v>
      </c>
      <c r="C148" s="98">
        <v>992</v>
      </c>
      <c r="D148" s="90" t="s">
        <v>276</v>
      </c>
      <c r="E148" s="90" t="s">
        <v>134</v>
      </c>
      <c r="F148" s="90" t="s">
        <v>594</v>
      </c>
      <c r="G148" s="90"/>
      <c r="H148" s="94">
        <f>H150</f>
        <v>418.7</v>
      </c>
      <c r="I148" s="94">
        <v>418.7</v>
      </c>
      <c r="J148" s="94">
        <f>I148/H148*100</f>
        <v>100</v>
      </c>
    </row>
    <row r="149" spans="1:10" ht="38.25" hidden="1" customHeight="1">
      <c r="A149" s="91"/>
      <c r="B149" s="246" t="s">
        <v>595</v>
      </c>
      <c r="C149" s="247" t="s">
        <v>152</v>
      </c>
      <c r="D149" s="112" t="s">
        <v>276</v>
      </c>
      <c r="E149" s="112" t="s">
        <v>134</v>
      </c>
      <c r="F149" s="112" t="s">
        <v>278</v>
      </c>
      <c r="G149" s="112"/>
      <c r="H149" s="94"/>
      <c r="I149" s="94"/>
      <c r="J149" s="94" t="e">
        <f>I149/H149*100</f>
        <v>#DIV/0!</v>
      </c>
    </row>
    <row r="150" spans="1:10" ht="33" customHeight="1">
      <c r="A150" s="102"/>
      <c r="B150" s="244" t="s">
        <v>160</v>
      </c>
      <c r="C150" s="249" t="s">
        <v>152</v>
      </c>
      <c r="D150" s="240" t="s">
        <v>276</v>
      </c>
      <c r="E150" s="240" t="s">
        <v>134</v>
      </c>
      <c r="F150" s="240" t="s">
        <v>594</v>
      </c>
      <c r="G150" s="240" t="s">
        <v>153</v>
      </c>
      <c r="H150" s="245">
        <v>418.7</v>
      </c>
      <c r="I150" s="94">
        <v>418.7</v>
      </c>
      <c r="J150" s="94">
        <f>I150/H150*100</f>
        <v>100</v>
      </c>
    </row>
    <row r="151" spans="1:10" ht="47.25" hidden="1" customHeight="1">
      <c r="A151" s="102"/>
      <c r="B151" s="250" t="s">
        <v>559</v>
      </c>
      <c r="C151" s="249" t="s">
        <v>152</v>
      </c>
      <c r="D151" s="240" t="s">
        <v>276</v>
      </c>
      <c r="E151" s="240" t="s">
        <v>134</v>
      </c>
      <c r="F151" s="241" t="s">
        <v>560</v>
      </c>
      <c r="G151" s="241"/>
      <c r="H151" s="245">
        <f>H152</f>
        <v>0</v>
      </c>
      <c r="I151" s="94"/>
      <c r="J151" s="94"/>
    </row>
    <row r="152" spans="1:10" ht="33" hidden="1" customHeight="1">
      <c r="A152" s="102"/>
      <c r="B152" s="250" t="s">
        <v>160</v>
      </c>
      <c r="C152" s="249" t="s">
        <v>152</v>
      </c>
      <c r="D152" s="240" t="s">
        <v>276</v>
      </c>
      <c r="E152" s="240" t="s">
        <v>134</v>
      </c>
      <c r="F152" s="241" t="s">
        <v>560</v>
      </c>
      <c r="G152" s="241">
        <v>200</v>
      </c>
      <c r="H152" s="245"/>
      <c r="I152" s="94"/>
      <c r="J152" s="94"/>
    </row>
    <row r="153" spans="1:10" ht="66" hidden="1">
      <c r="A153" s="102"/>
      <c r="B153" s="244" t="s">
        <v>279</v>
      </c>
      <c r="C153" s="249" t="s">
        <v>152</v>
      </c>
      <c r="D153" s="240" t="s">
        <v>276</v>
      </c>
      <c r="E153" s="240" t="s">
        <v>134</v>
      </c>
      <c r="F153" s="240" t="s">
        <v>280</v>
      </c>
      <c r="G153" s="240"/>
      <c r="H153" s="245">
        <f>H154</f>
        <v>0</v>
      </c>
      <c r="I153" s="94"/>
      <c r="J153" s="94"/>
    </row>
    <row r="154" spans="1:10" ht="33" hidden="1">
      <c r="A154" s="91"/>
      <c r="B154" s="243" t="s">
        <v>160</v>
      </c>
      <c r="C154" s="248" t="s">
        <v>152</v>
      </c>
      <c r="D154" s="111" t="s">
        <v>276</v>
      </c>
      <c r="E154" s="111" t="s">
        <v>134</v>
      </c>
      <c r="F154" s="111" t="s">
        <v>280</v>
      </c>
      <c r="G154" s="111" t="s">
        <v>153</v>
      </c>
      <c r="H154" s="94"/>
      <c r="I154" s="94"/>
      <c r="J154" s="94"/>
    </row>
    <row r="155" spans="1:10" s="280" customFormat="1" ht="16.5">
      <c r="A155" s="270"/>
      <c r="B155" s="297" t="s">
        <v>281</v>
      </c>
      <c r="C155" s="294">
        <v>992</v>
      </c>
      <c r="D155" s="278" t="s">
        <v>276</v>
      </c>
      <c r="E155" s="278" t="s">
        <v>213</v>
      </c>
      <c r="F155" s="278"/>
      <c r="G155" s="278"/>
      <c r="H155" s="279">
        <f>H158</f>
        <v>6771.3</v>
      </c>
      <c r="I155" s="279">
        <f>I158</f>
        <v>6771.3</v>
      </c>
      <c r="J155" s="279">
        <f t="shared" ref="J155:J176" si="6">I155/H155*100</f>
        <v>100</v>
      </c>
    </row>
    <row r="156" spans="1:10" ht="33" hidden="1">
      <c r="A156" s="91"/>
      <c r="B156" s="97" t="s">
        <v>282</v>
      </c>
      <c r="C156" s="98" t="s">
        <v>152</v>
      </c>
      <c r="D156" s="90" t="s">
        <v>276</v>
      </c>
      <c r="E156" s="90" t="s">
        <v>213</v>
      </c>
      <c r="F156" s="90" t="s">
        <v>283</v>
      </c>
      <c r="G156" s="90"/>
      <c r="H156" s="94">
        <f>H157</f>
        <v>0</v>
      </c>
      <c r="I156" s="94">
        <f>I157</f>
        <v>0</v>
      </c>
      <c r="J156" s="94" t="e">
        <f t="shared" si="6"/>
        <v>#DIV/0!</v>
      </c>
    </row>
    <row r="157" spans="1:10" ht="33" hidden="1">
      <c r="A157" s="91"/>
      <c r="B157" s="97" t="s">
        <v>284</v>
      </c>
      <c r="C157" s="98" t="s">
        <v>152</v>
      </c>
      <c r="D157" s="90" t="s">
        <v>276</v>
      </c>
      <c r="E157" s="90" t="s">
        <v>213</v>
      </c>
      <c r="F157" s="90" t="s">
        <v>283</v>
      </c>
      <c r="G157" s="90" t="s">
        <v>285</v>
      </c>
      <c r="H157" s="94"/>
      <c r="I157" s="94"/>
      <c r="J157" s="94" t="e">
        <f t="shared" si="6"/>
        <v>#DIV/0!</v>
      </c>
    </row>
    <row r="158" spans="1:10" ht="69.75" customHeight="1">
      <c r="A158" s="91"/>
      <c r="B158" s="99" t="s">
        <v>286</v>
      </c>
      <c r="C158" s="98">
        <v>992</v>
      </c>
      <c r="D158" s="90" t="s">
        <v>276</v>
      </c>
      <c r="E158" s="90" t="s">
        <v>213</v>
      </c>
      <c r="F158" s="90" t="s">
        <v>287</v>
      </c>
      <c r="G158" s="90"/>
      <c r="H158" s="94">
        <f>H159+H164+H166+H168+H177</f>
        <v>6771.3</v>
      </c>
      <c r="I158" s="94">
        <f>I159+I166+I168</f>
        <v>6771.3</v>
      </c>
      <c r="J158" s="94">
        <f t="shared" si="6"/>
        <v>100</v>
      </c>
    </row>
    <row r="159" spans="1:10" ht="16.5">
      <c r="A159" s="91"/>
      <c r="B159" s="99" t="s">
        <v>288</v>
      </c>
      <c r="C159" s="98">
        <v>992</v>
      </c>
      <c r="D159" s="90" t="s">
        <v>276</v>
      </c>
      <c r="E159" s="90" t="s">
        <v>213</v>
      </c>
      <c r="F159" s="90" t="s">
        <v>289</v>
      </c>
      <c r="G159" s="90"/>
      <c r="H159" s="279">
        <f>H160</f>
        <v>2380.5</v>
      </c>
      <c r="I159" s="94">
        <f>I160</f>
        <v>2380.5</v>
      </c>
      <c r="J159" s="94">
        <f t="shared" si="6"/>
        <v>100</v>
      </c>
    </row>
    <row r="160" spans="1:10" ht="33">
      <c r="A160" s="91"/>
      <c r="B160" s="97" t="s">
        <v>160</v>
      </c>
      <c r="C160" s="98">
        <v>992</v>
      </c>
      <c r="D160" s="90" t="s">
        <v>276</v>
      </c>
      <c r="E160" s="90" t="s">
        <v>213</v>
      </c>
      <c r="F160" s="90" t="s">
        <v>289</v>
      </c>
      <c r="G160" s="90" t="s">
        <v>153</v>
      </c>
      <c r="H160" s="94">
        <v>2380.5</v>
      </c>
      <c r="I160" s="94">
        <v>2380.5</v>
      </c>
      <c r="J160" s="94">
        <f t="shared" si="6"/>
        <v>100</v>
      </c>
    </row>
    <row r="161" spans="1:10" ht="12.75" hidden="1" customHeight="1">
      <c r="A161" s="360"/>
      <c r="B161" s="364" t="s">
        <v>290</v>
      </c>
      <c r="C161" s="365">
        <v>992</v>
      </c>
      <c r="D161" s="90"/>
      <c r="E161" s="90"/>
      <c r="F161" s="90"/>
      <c r="G161" s="357"/>
      <c r="H161" s="94"/>
      <c r="I161" s="94"/>
      <c r="J161" s="94" t="e">
        <f t="shared" si="6"/>
        <v>#DIV/0!</v>
      </c>
    </row>
    <row r="162" spans="1:10" ht="16.5" hidden="1">
      <c r="A162" s="360"/>
      <c r="B162" s="364"/>
      <c r="C162" s="365"/>
      <c r="D162" s="90" t="s">
        <v>276</v>
      </c>
      <c r="E162" s="90" t="s">
        <v>213</v>
      </c>
      <c r="F162" s="90">
        <v>6000200</v>
      </c>
      <c r="G162" s="357"/>
      <c r="H162" s="94">
        <f>H163</f>
        <v>0</v>
      </c>
      <c r="I162" s="94">
        <f>I163</f>
        <v>0</v>
      </c>
      <c r="J162" s="94" t="e">
        <f t="shared" si="6"/>
        <v>#DIV/0!</v>
      </c>
    </row>
    <row r="163" spans="1:10" ht="33" hidden="1">
      <c r="A163" s="91"/>
      <c r="B163" s="97" t="s">
        <v>172</v>
      </c>
      <c r="C163" s="98">
        <v>992</v>
      </c>
      <c r="D163" s="90" t="s">
        <v>276</v>
      </c>
      <c r="E163" s="90" t="s">
        <v>213</v>
      </c>
      <c r="F163" s="90">
        <v>6000200</v>
      </c>
      <c r="G163" s="90" t="s">
        <v>173</v>
      </c>
      <c r="H163" s="94"/>
      <c r="I163" s="94"/>
      <c r="J163" s="94" t="e">
        <f t="shared" si="6"/>
        <v>#DIV/0!</v>
      </c>
    </row>
    <row r="164" spans="1:10" ht="16.5" hidden="1">
      <c r="A164" s="91"/>
      <c r="B164" s="99" t="s">
        <v>291</v>
      </c>
      <c r="C164" s="98">
        <v>992</v>
      </c>
      <c r="D164" s="90" t="s">
        <v>276</v>
      </c>
      <c r="E164" s="90" t="s">
        <v>213</v>
      </c>
      <c r="F164" s="90" t="s">
        <v>292</v>
      </c>
      <c r="G164" s="90"/>
      <c r="H164" s="94">
        <f>H165</f>
        <v>0</v>
      </c>
      <c r="I164" s="94">
        <f>I165</f>
        <v>0</v>
      </c>
      <c r="J164" s="94"/>
    </row>
    <row r="165" spans="1:10" ht="33" hidden="1">
      <c r="A165" s="91"/>
      <c r="B165" s="97" t="s">
        <v>160</v>
      </c>
      <c r="C165" s="98">
        <v>992</v>
      </c>
      <c r="D165" s="90" t="s">
        <v>276</v>
      </c>
      <c r="E165" s="90" t="s">
        <v>213</v>
      </c>
      <c r="F165" s="90" t="s">
        <v>292</v>
      </c>
      <c r="G165" s="90" t="s">
        <v>153</v>
      </c>
      <c r="H165" s="94">
        <v>0</v>
      </c>
      <c r="I165" s="94">
        <v>0</v>
      </c>
      <c r="J165" s="94"/>
    </row>
    <row r="166" spans="1:10" ht="16.5">
      <c r="A166" s="91"/>
      <c r="B166" s="99" t="s">
        <v>293</v>
      </c>
      <c r="C166" s="98">
        <v>992</v>
      </c>
      <c r="D166" s="90" t="s">
        <v>276</v>
      </c>
      <c r="E166" s="90" t="s">
        <v>213</v>
      </c>
      <c r="F166" s="90" t="s">
        <v>294</v>
      </c>
      <c r="G166" s="90"/>
      <c r="H166" s="94">
        <f>H167</f>
        <v>250</v>
      </c>
      <c r="I166" s="94">
        <f>I167</f>
        <v>250</v>
      </c>
      <c r="J166" s="94">
        <f t="shared" si="6"/>
        <v>100</v>
      </c>
    </row>
    <row r="167" spans="1:10" ht="33">
      <c r="A167" s="91"/>
      <c r="B167" s="97" t="s">
        <v>160</v>
      </c>
      <c r="C167" s="98">
        <v>992</v>
      </c>
      <c r="D167" s="90" t="s">
        <v>276</v>
      </c>
      <c r="E167" s="90" t="s">
        <v>213</v>
      </c>
      <c r="F167" s="90" t="s">
        <v>294</v>
      </c>
      <c r="G167" s="90" t="s">
        <v>153</v>
      </c>
      <c r="H167" s="94">
        <v>250</v>
      </c>
      <c r="I167" s="94">
        <v>250</v>
      </c>
      <c r="J167" s="94">
        <f t="shared" si="6"/>
        <v>100</v>
      </c>
    </row>
    <row r="168" spans="1:10" ht="12.75" customHeight="1">
      <c r="A168" s="360"/>
      <c r="B168" s="364" t="s">
        <v>295</v>
      </c>
      <c r="C168" s="365">
        <v>992</v>
      </c>
      <c r="D168" s="357" t="s">
        <v>276</v>
      </c>
      <c r="E168" s="357" t="s">
        <v>213</v>
      </c>
      <c r="F168" s="357" t="s">
        <v>296</v>
      </c>
      <c r="G168" s="357"/>
      <c r="H168" s="366">
        <f>H170</f>
        <v>4140.8</v>
      </c>
      <c r="I168" s="366">
        <f>I170</f>
        <v>4140.8</v>
      </c>
      <c r="J168" s="366">
        <f>I168/H168*100</f>
        <v>100</v>
      </c>
    </row>
    <row r="169" spans="1:10" ht="19.5" customHeight="1">
      <c r="A169" s="360"/>
      <c r="B169" s="364"/>
      <c r="C169" s="365"/>
      <c r="D169" s="357"/>
      <c r="E169" s="357"/>
      <c r="F169" s="357"/>
      <c r="G169" s="357"/>
      <c r="H169" s="366"/>
      <c r="I169" s="366"/>
      <c r="J169" s="366"/>
    </row>
    <row r="170" spans="1:10" ht="33">
      <c r="A170" s="91"/>
      <c r="B170" s="97" t="s">
        <v>160</v>
      </c>
      <c r="C170" s="98">
        <v>992</v>
      </c>
      <c r="D170" s="90" t="s">
        <v>276</v>
      </c>
      <c r="E170" s="90" t="s">
        <v>213</v>
      </c>
      <c r="F170" s="90" t="s">
        <v>296</v>
      </c>
      <c r="G170" s="90" t="s">
        <v>153</v>
      </c>
      <c r="H170" s="94">
        <v>4140.8</v>
      </c>
      <c r="I170" s="94">
        <v>4140.8</v>
      </c>
      <c r="J170" s="94">
        <f t="shared" si="6"/>
        <v>100</v>
      </c>
    </row>
    <row r="171" spans="1:10" ht="12.75" hidden="1" customHeight="1">
      <c r="A171" s="360"/>
      <c r="B171" s="364" t="s">
        <v>297</v>
      </c>
      <c r="C171" s="365">
        <v>992</v>
      </c>
      <c r="D171" s="357" t="s">
        <v>276</v>
      </c>
      <c r="E171" s="357" t="s">
        <v>213</v>
      </c>
      <c r="F171" s="357">
        <v>7950000</v>
      </c>
      <c r="G171" s="357"/>
      <c r="H171" s="366">
        <f>H173</f>
        <v>0</v>
      </c>
      <c r="I171" s="366">
        <f>I173</f>
        <v>17.216000000000001</v>
      </c>
      <c r="J171" s="366" t="e">
        <f>I171/H171*100</f>
        <v>#DIV/0!</v>
      </c>
    </row>
    <row r="172" spans="1:10" hidden="1">
      <c r="A172" s="360"/>
      <c r="B172" s="364"/>
      <c r="C172" s="365"/>
      <c r="D172" s="357"/>
      <c r="E172" s="357"/>
      <c r="F172" s="357"/>
      <c r="G172" s="357"/>
      <c r="H172" s="366"/>
      <c r="I172" s="366"/>
      <c r="J172" s="366"/>
    </row>
    <row r="173" spans="1:10" ht="16.5" hidden="1">
      <c r="A173" s="91"/>
      <c r="B173" s="99" t="s">
        <v>298</v>
      </c>
      <c r="C173" s="98">
        <v>992</v>
      </c>
      <c r="D173" s="90" t="s">
        <v>276</v>
      </c>
      <c r="E173" s="90" t="s">
        <v>213</v>
      </c>
      <c r="F173" s="90">
        <v>7950200</v>
      </c>
      <c r="G173" s="90"/>
      <c r="H173" s="94">
        <f>H176+H182</f>
        <v>0</v>
      </c>
      <c r="I173" s="94">
        <f>I176+I182</f>
        <v>17.216000000000001</v>
      </c>
      <c r="J173" s="94" t="e">
        <f t="shared" si="6"/>
        <v>#DIV/0!</v>
      </c>
    </row>
    <row r="174" spans="1:10" ht="12.75" hidden="1" customHeight="1">
      <c r="A174" s="360"/>
      <c r="B174" s="364" t="s">
        <v>299</v>
      </c>
      <c r="C174" s="365">
        <v>992</v>
      </c>
      <c r="D174" s="90"/>
      <c r="E174" s="90"/>
      <c r="F174" s="90"/>
      <c r="G174" s="357"/>
      <c r="H174" s="94"/>
      <c r="I174" s="94"/>
      <c r="J174" s="94" t="e">
        <f t="shared" si="6"/>
        <v>#DIV/0!</v>
      </c>
    </row>
    <row r="175" spans="1:10" ht="16.5" hidden="1">
      <c r="A175" s="360"/>
      <c r="B175" s="364"/>
      <c r="C175" s="365"/>
      <c r="D175" s="90" t="s">
        <v>276</v>
      </c>
      <c r="E175" s="90" t="s">
        <v>213</v>
      </c>
      <c r="F175" s="90">
        <v>7950202</v>
      </c>
      <c r="G175" s="357"/>
      <c r="H175" s="94">
        <f>H176</f>
        <v>0</v>
      </c>
      <c r="I175" s="94">
        <f>I176</f>
        <v>0</v>
      </c>
      <c r="J175" s="94" t="e">
        <f t="shared" si="6"/>
        <v>#DIV/0!</v>
      </c>
    </row>
    <row r="176" spans="1:10" ht="33" hidden="1">
      <c r="A176" s="91"/>
      <c r="B176" s="97" t="s">
        <v>172</v>
      </c>
      <c r="C176" s="98">
        <v>992</v>
      </c>
      <c r="D176" s="90" t="s">
        <v>276</v>
      </c>
      <c r="E176" s="90" t="s">
        <v>213</v>
      </c>
      <c r="F176" s="90">
        <v>7950202</v>
      </c>
      <c r="G176" s="90" t="s">
        <v>173</v>
      </c>
      <c r="H176" s="94"/>
      <c r="I176" s="94"/>
      <c r="J176" s="94" t="e">
        <f t="shared" si="6"/>
        <v>#DIV/0!</v>
      </c>
    </row>
    <row r="177" spans="1:10" ht="46.5" hidden="1" customHeight="1">
      <c r="A177" s="91"/>
      <c r="B177" s="117" t="s">
        <v>300</v>
      </c>
      <c r="C177" s="98" t="s">
        <v>152</v>
      </c>
      <c r="D177" s="90" t="s">
        <v>276</v>
      </c>
      <c r="E177" s="90" t="s">
        <v>213</v>
      </c>
      <c r="F177" s="90" t="s">
        <v>301</v>
      </c>
      <c r="G177" s="90"/>
      <c r="H177" s="94">
        <f>H178</f>
        <v>0</v>
      </c>
      <c r="I177" s="94">
        <f>I178</f>
        <v>200</v>
      </c>
      <c r="J177" s="94" t="e">
        <f>I177/H177*100</f>
        <v>#DIV/0!</v>
      </c>
    </row>
    <row r="178" spans="1:10" ht="33" hidden="1">
      <c r="A178" s="91"/>
      <c r="B178" s="117" t="s">
        <v>160</v>
      </c>
      <c r="C178" s="98" t="s">
        <v>152</v>
      </c>
      <c r="D178" s="90" t="s">
        <v>276</v>
      </c>
      <c r="E178" s="90" t="s">
        <v>213</v>
      </c>
      <c r="F178" s="90" t="s">
        <v>301</v>
      </c>
      <c r="G178" s="90" t="s">
        <v>153</v>
      </c>
      <c r="H178" s="94"/>
      <c r="I178" s="94">
        <v>200</v>
      </c>
      <c r="J178" s="94" t="e">
        <f>I178/H178*100</f>
        <v>#DIV/0!</v>
      </c>
    </row>
    <row r="179" spans="1:10" ht="25.5" hidden="1" customHeight="1">
      <c r="A179" s="360"/>
      <c r="B179" s="364" t="s">
        <v>302</v>
      </c>
      <c r="C179" s="365">
        <v>992</v>
      </c>
      <c r="D179" s="357" t="s">
        <v>276</v>
      </c>
      <c r="E179" s="357" t="s">
        <v>213</v>
      </c>
      <c r="F179" s="357" t="s">
        <v>303</v>
      </c>
      <c r="G179" s="357"/>
      <c r="H179" s="363">
        <f>H181</f>
        <v>0</v>
      </c>
      <c r="I179" s="363">
        <f>I181</f>
        <v>17.216000000000001</v>
      </c>
      <c r="J179" s="363" t="e">
        <f>I179/H179*100</f>
        <v>#DIV/0!</v>
      </c>
    </row>
    <row r="180" spans="1:10" ht="16.5" hidden="1" customHeight="1">
      <c r="A180" s="360"/>
      <c r="B180" s="364"/>
      <c r="C180" s="365"/>
      <c r="D180" s="357"/>
      <c r="E180" s="357"/>
      <c r="F180" s="357"/>
      <c r="G180" s="357"/>
      <c r="H180" s="363"/>
      <c r="I180" s="363"/>
      <c r="J180" s="363"/>
    </row>
    <row r="181" spans="1:10" ht="32.25" hidden="1" customHeight="1">
      <c r="A181" s="91"/>
      <c r="B181" s="118" t="s">
        <v>304</v>
      </c>
      <c r="C181" s="98" t="s">
        <v>152</v>
      </c>
      <c r="D181" s="90" t="s">
        <v>276</v>
      </c>
      <c r="E181" s="90" t="s">
        <v>213</v>
      </c>
      <c r="F181" s="90" t="s">
        <v>305</v>
      </c>
      <c r="G181" s="90"/>
      <c r="H181" s="94">
        <f>H182</f>
        <v>0</v>
      </c>
      <c r="I181" s="94">
        <f>I182</f>
        <v>17.216000000000001</v>
      </c>
      <c r="J181" s="94" t="e">
        <f t="shared" ref="J181:J190" si="7">I181/H181*100</f>
        <v>#DIV/0!</v>
      </c>
    </row>
    <row r="182" spans="1:10" ht="33" hidden="1">
      <c r="A182" s="91"/>
      <c r="B182" s="97" t="s">
        <v>160</v>
      </c>
      <c r="C182" s="98">
        <v>992</v>
      </c>
      <c r="D182" s="90" t="s">
        <v>276</v>
      </c>
      <c r="E182" s="90" t="s">
        <v>213</v>
      </c>
      <c r="F182" s="90" t="s">
        <v>305</v>
      </c>
      <c r="G182" s="90" t="s">
        <v>153</v>
      </c>
      <c r="H182" s="94"/>
      <c r="I182" s="94">
        <v>17.216000000000001</v>
      </c>
      <c r="J182" s="94" t="e">
        <f t="shared" si="7"/>
        <v>#DIV/0!</v>
      </c>
    </row>
    <row r="183" spans="1:10" s="280" customFormat="1" ht="16.5">
      <c r="A183" s="270" t="s">
        <v>306</v>
      </c>
      <c r="B183" s="277" t="s">
        <v>307</v>
      </c>
      <c r="C183" s="272">
        <v>992</v>
      </c>
      <c r="D183" s="274" t="s">
        <v>169</v>
      </c>
      <c r="E183" s="274" t="s">
        <v>132</v>
      </c>
      <c r="F183" s="278"/>
      <c r="G183" s="278"/>
      <c r="H183" s="275">
        <f>H188+H187</f>
        <v>27.799999999999997</v>
      </c>
      <c r="I183" s="275">
        <f>I188+I185</f>
        <v>27.799999999999997</v>
      </c>
      <c r="J183" s="279">
        <f t="shared" si="7"/>
        <v>100</v>
      </c>
    </row>
    <row r="184" spans="1:10" ht="33">
      <c r="A184" s="91"/>
      <c r="B184" s="97" t="s">
        <v>596</v>
      </c>
      <c r="C184" s="98" t="s">
        <v>152</v>
      </c>
      <c r="D184" s="90" t="s">
        <v>169</v>
      </c>
      <c r="E184" s="90" t="s">
        <v>276</v>
      </c>
      <c r="F184" s="90"/>
      <c r="G184" s="90"/>
      <c r="H184" s="94">
        <f t="shared" ref="H184:I186" si="8">H185</f>
        <v>23.7</v>
      </c>
      <c r="I184" s="94">
        <f t="shared" si="8"/>
        <v>23.7</v>
      </c>
      <c r="J184" s="94"/>
    </row>
    <row r="185" spans="1:10" ht="49.5">
      <c r="A185" s="91"/>
      <c r="B185" s="97" t="s">
        <v>597</v>
      </c>
      <c r="C185" s="98" t="s">
        <v>152</v>
      </c>
      <c r="D185" s="90" t="s">
        <v>169</v>
      </c>
      <c r="E185" s="90" t="s">
        <v>276</v>
      </c>
      <c r="F185" s="90" t="s">
        <v>598</v>
      </c>
      <c r="G185" s="90"/>
      <c r="H185" s="94">
        <f t="shared" si="8"/>
        <v>23.7</v>
      </c>
      <c r="I185" s="94">
        <f t="shared" si="8"/>
        <v>23.7</v>
      </c>
      <c r="J185" s="94"/>
    </row>
    <row r="186" spans="1:10" ht="16.5">
      <c r="A186" s="91"/>
      <c r="B186" s="97" t="s">
        <v>186</v>
      </c>
      <c r="C186" s="98" t="s">
        <v>152</v>
      </c>
      <c r="D186" s="90" t="s">
        <v>169</v>
      </c>
      <c r="E186" s="90" t="s">
        <v>276</v>
      </c>
      <c r="F186" s="90" t="s">
        <v>599</v>
      </c>
      <c r="G186" s="90"/>
      <c r="H186" s="94">
        <f t="shared" si="8"/>
        <v>23.7</v>
      </c>
      <c r="I186" s="94">
        <f t="shared" si="8"/>
        <v>23.7</v>
      </c>
      <c r="J186" s="94"/>
    </row>
    <row r="187" spans="1:10" ht="33">
      <c r="A187" s="91"/>
      <c r="B187" s="97" t="s">
        <v>160</v>
      </c>
      <c r="C187" s="98" t="s">
        <v>152</v>
      </c>
      <c r="D187" s="90" t="s">
        <v>169</v>
      </c>
      <c r="E187" s="90" t="s">
        <v>276</v>
      </c>
      <c r="F187" s="90" t="s">
        <v>599</v>
      </c>
      <c r="G187" s="90" t="s">
        <v>153</v>
      </c>
      <c r="H187" s="94">
        <v>23.7</v>
      </c>
      <c r="I187" s="94">
        <v>23.7</v>
      </c>
      <c r="J187" s="94"/>
    </row>
    <row r="188" spans="1:10" ht="16.5">
      <c r="A188" s="91"/>
      <c r="B188" s="97" t="s">
        <v>308</v>
      </c>
      <c r="C188" s="98">
        <v>992</v>
      </c>
      <c r="D188" s="90" t="s">
        <v>169</v>
      </c>
      <c r="E188" s="90" t="s">
        <v>169</v>
      </c>
      <c r="F188" s="90"/>
      <c r="G188" s="90"/>
      <c r="H188" s="94">
        <f>H195</f>
        <v>4.0999999999999996</v>
      </c>
      <c r="I188" s="94">
        <f>I195</f>
        <v>4.0999999999999996</v>
      </c>
      <c r="J188" s="94">
        <f t="shared" si="7"/>
        <v>100</v>
      </c>
    </row>
    <row r="189" spans="1:10" ht="49.5" hidden="1">
      <c r="A189" s="91"/>
      <c r="B189" s="97" t="s">
        <v>302</v>
      </c>
      <c r="C189" s="98">
        <v>992</v>
      </c>
      <c r="D189" s="90" t="s">
        <v>169</v>
      </c>
      <c r="E189" s="90" t="s">
        <v>169</v>
      </c>
      <c r="F189" s="90" t="s">
        <v>303</v>
      </c>
      <c r="G189" s="90"/>
      <c r="H189" s="94">
        <f>H190</f>
        <v>0</v>
      </c>
      <c r="I189" s="94">
        <f>I190</f>
        <v>0</v>
      </c>
      <c r="J189" s="94" t="e">
        <f t="shared" si="7"/>
        <v>#DIV/0!</v>
      </c>
    </row>
    <row r="190" spans="1:10" ht="33" hidden="1">
      <c r="A190" s="91"/>
      <c r="B190" s="97" t="s">
        <v>309</v>
      </c>
      <c r="C190" s="98">
        <v>992</v>
      </c>
      <c r="D190" s="90" t="s">
        <v>169</v>
      </c>
      <c r="E190" s="90" t="s">
        <v>169</v>
      </c>
      <c r="F190" s="90" t="s">
        <v>310</v>
      </c>
      <c r="G190" s="90"/>
      <c r="H190" s="94">
        <f>H192</f>
        <v>0</v>
      </c>
      <c r="I190" s="94">
        <f>I192</f>
        <v>0</v>
      </c>
      <c r="J190" s="94" t="e">
        <f t="shared" si="7"/>
        <v>#DIV/0!</v>
      </c>
    </row>
    <row r="191" spans="1:10" ht="16.5" hidden="1" customHeight="1">
      <c r="A191" s="91"/>
      <c r="B191" s="97"/>
      <c r="C191" s="98"/>
      <c r="D191" s="90"/>
      <c r="E191" s="90"/>
      <c r="F191" s="90"/>
      <c r="G191" s="119"/>
      <c r="H191" s="94"/>
      <c r="I191" s="94"/>
      <c r="J191" s="94"/>
    </row>
    <row r="192" spans="1:10" ht="33" hidden="1">
      <c r="A192" s="91"/>
      <c r="B192" s="97" t="s">
        <v>160</v>
      </c>
      <c r="C192" s="98">
        <v>992</v>
      </c>
      <c r="D192" s="90" t="s">
        <v>169</v>
      </c>
      <c r="E192" s="90" t="s">
        <v>169</v>
      </c>
      <c r="F192" s="90" t="s">
        <v>310</v>
      </c>
      <c r="G192" s="90" t="s">
        <v>153</v>
      </c>
      <c r="H192" s="94">
        <v>0</v>
      </c>
      <c r="I192" s="94">
        <v>0</v>
      </c>
      <c r="J192" s="94" t="e">
        <f>I192/H192*100</f>
        <v>#DIV/0!</v>
      </c>
    </row>
    <row r="193" spans="1:10" ht="33" hidden="1">
      <c r="A193" s="91"/>
      <c r="B193" s="97" t="s">
        <v>311</v>
      </c>
      <c r="C193" s="98">
        <v>992</v>
      </c>
      <c r="D193" s="90" t="s">
        <v>169</v>
      </c>
      <c r="E193" s="90" t="s">
        <v>169</v>
      </c>
      <c r="F193" s="90" t="s">
        <v>312</v>
      </c>
      <c r="G193" s="90"/>
      <c r="H193" s="94">
        <f>H194</f>
        <v>0</v>
      </c>
      <c r="I193" s="94">
        <f>I194</f>
        <v>0</v>
      </c>
      <c r="J193" s="94" t="e">
        <f>I193/H193*100</f>
        <v>#DIV/0!</v>
      </c>
    </row>
    <row r="194" spans="1:10" ht="33" hidden="1">
      <c r="A194" s="91"/>
      <c r="B194" s="97" t="s">
        <v>160</v>
      </c>
      <c r="C194" s="98">
        <v>992</v>
      </c>
      <c r="D194" s="90" t="s">
        <v>169</v>
      </c>
      <c r="E194" s="90" t="s">
        <v>169</v>
      </c>
      <c r="F194" s="90" t="s">
        <v>312</v>
      </c>
      <c r="G194" s="90" t="s">
        <v>173</v>
      </c>
      <c r="H194" s="94">
        <v>0</v>
      </c>
      <c r="I194" s="94">
        <v>0</v>
      </c>
      <c r="J194" s="94" t="e">
        <f>I194/H194*100</f>
        <v>#DIV/0!</v>
      </c>
    </row>
    <row r="195" spans="1:10" ht="33">
      <c r="A195" s="91"/>
      <c r="B195" s="97" t="s">
        <v>313</v>
      </c>
      <c r="C195" s="98">
        <v>992</v>
      </c>
      <c r="D195" s="90" t="s">
        <v>169</v>
      </c>
      <c r="E195" s="90" t="s">
        <v>169</v>
      </c>
      <c r="F195" s="90" t="s">
        <v>314</v>
      </c>
      <c r="G195" s="90"/>
      <c r="H195" s="94">
        <f>H196</f>
        <v>4.0999999999999996</v>
      </c>
      <c r="I195" s="94">
        <f>I196</f>
        <v>4.0999999999999996</v>
      </c>
      <c r="J195" s="94">
        <f>I195/H195*100</f>
        <v>100</v>
      </c>
    </row>
    <row r="196" spans="1:10" ht="16.5">
      <c r="A196" s="91"/>
      <c r="B196" s="97" t="s">
        <v>186</v>
      </c>
      <c r="C196" s="98">
        <v>992</v>
      </c>
      <c r="D196" s="90" t="s">
        <v>169</v>
      </c>
      <c r="E196" s="90" t="s">
        <v>169</v>
      </c>
      <c r="F196" s="90" t="s">
        <v>315</v>
      </c>
      <c r="G196" s="90"/>
      <c r="H196" s="94">
        <f>H198</f>
        <v>4.0999999999999996</v>
      </c>
      <c r="I196" s="94">
        <f>I198</f>
        <v>4.0999999999999996</v>
      </c>
      <c r="J196" s="94">
        <f>I196/H196*100</f>
        <v>100</v>
      </c>
    </row>
    <row r="197" spans="1:10" ht="16.5" hidden="1" customHeight="1">
      <c r="A197" s="91"/>
      <c r="B197" s="97"/>
      <c r="C197" s="98"/>
      <c r="D197" s="90"/>
      <c r="E197" s="90"/>
      <c r="F197" s="90"/>
      <c r="G197" s="119"/>
      <c r="H197" s="94"/>
      <c r="I197" s="94"/>
      <c r="J197" s="94"/>
    </row>
    <row r="198" spans="1:10" ht="33">
      <c r="A198" s="91"/>
      <c r="B198" s="97" t="s">
        <v>160</v>
      </c>
      <c r="C198" s="98">
        <v>992</v>
      </c>
      <c r="D198" s="90" t="s">
        <v>169</v>
      </c>
      <c r="E198" s="90" t="s">
        <v>169</v>
      </c>
      <c r="F198" s="90" t="s">
        <v>315</v>
      </c>
      <c r="G198" s="90" t="s">
        <v>153</v>
      </c>
      <c r="H198" s="94">
        <v>4.0999999999999996</v>
      </c>
      <c r="I198" s="94">
        <v>4.0999999999999996</v>
      </c>
      <c r="J198" s="94">
        <f t="shared" ref="J198:J205" si="9">I198/H198*100</f>
        <v>100</v>
      </c>
    </row>
    <row r="199" spans="1:10" s="280" customFormat="1" ht="33">
      <c r="A199" s="298">
        <v>7</v>
      </c>
      <c r="B199" s="299" t="s">
        <v>316</v>
      </c>
      <c r="C199" s="294" t="s">
        <v>152</v>
      </c>
      <c r="D199" s="274" t="s">
        <v>317</v>
      </c>
      <c r="E199" s="274" t="s">
        <v>132</v>
      </c>
      <c r="F199" s="278" t="s">
        <v>318</v>
      </c>
      <c r="G199" s="278"/>
      <c r="H199" s="275">
        <f>H200+H239</f>
        <v>8607.8000000000011</v>
      </c>
      <c r="I199" s="275">
        <f>I200+I239</f>
        <v>8599.9000000000015</v>
      </c>
      <c r="J199" s="279">
        <f t="shared" si="9"/>
        <v>99.908222774692717</v>
      </c>
    </row>
    <row r="200" spans="1:10" ht="16.5">
      <c r="A200" s="91"/>
      <c r="B200" s="97" t="s">
        <v>319</v>
      </c>
      <c r="C200" s="98">
        <v>992</v>
      </c>
      <c r="D200" s="90" t="s">
        <v>317</v>
      </c>
      <c r="E200" s="90" t="s">
        <v>131</v>
      </c>
      <c r="F200" s="90"/>
      <c r="G200" s="90"/>
      <c r="H200" s="94">
        <f>H201+H213+H230+H237</f>
        <v>8492.6</v>
      </c>
      <c r="I200" s="94">
        <f>I201+I213+I230+I237</f>
        <v>8484.7000000000007</v>
      </c>
      <c r="J200" s="94">
        <f t="shared" si="9"/>
        <v>99.906977839530882</v>
      </c>
    </row>
    <row r="201" spans="1:10" ht="33">
      <c r="A201" s="91"/>
      <c r="B201" s="97" t="s">
        <v>320</v>
      </c>
      <c r="C201" s="98">
        <v>992</v>
      </c>
      <c r="D201" s="90" t="s">
        <v>317</v>
      </c>
      <c r="E201" s="90" t="s">
        <v>131</v>
      </c>
      <c r="F201" s="90" t="s">
        <v>321</v>
      </c>
      <c r="G201" s="90"/>
      <c r="H201" s="279">
        <f>H204+H209+H211</f>
        <v>3356.1</v>
      </c>
      <c r="I201" s="94">
        <f>I204+I209+I211</f>
        <v>3356.1</v>
      </c>
      <c r="J201" s="94">
        <f t="shared" si="9"/>
        <v>100</v>
      </c>
    </row>
    <row r="202" spans="1:10" ht="49.5" hidden="1">
      <c r="A202" s="91"/>
      <c r="B202" s="97" t="s">
        <v>322</v>
      </c>
      <c r="C202" s="98" t="s">
        <v>152</v>
      </c>
      <c r="D202" s="90" t="s">
        <v>317</v>
      </c>
      <c r="E202" s="90" t="s">
        <v>131</v>
      </c>
      <c r="F202" s="90" t="s">
        <v>323</v>
      </c>
      <c r="G202" s="90"/>
      <c r="H202" s="94">
        <f>H203</f>
        <v>0</v>
      </c>
      <c r="I202" s="94">
        <f>I203</f>
        <v>0</v>
      </c>
      <c r="J202" s="94" t="e">
        <f t="shared" si="9"/>
        <v>#DIV/0!</v>
      </c>
    </row>
    <row r="203" spans="1:10" ht="16.5" hidden="1">
      <c r="A203" s="91"/>
      <c r="B203" s="97" t="s">
        <v>324</v>
      </c>
      <c r="C203" s="98" t="s">
        <v>152</v>
      </c>
      <c r="D203" s="90" t="s">
        <v>317</v>
      </c>
      <c r="E203" s="90" t="s">
        <v>131</v>
      </c>
      <c r="F203" s="90" t="s">
        <v>323</v>
      </c>
      <c r="G203" s="90" t="s">
        <v>325</v>
      </c>
      <c r="H203" s="94"/>
      <c r="I203" s="94"/>
      <c r="J203" s="94" t="e">
        <f t="shared" si="9"/>
        <v>#DIV/0!</v>
      </c>
    </row>
    <row r="204" spans="1:10" ht="51.75" customHeight="1">
      <c r="A204" s="91"/>
      <c r="B204" s="97" t="s">
        <v>326</v>
      </c>
      <c r="C204" s="98">
        <v>992</v>
      </c>
      <c r="D204" s="90" t="s">
        <v>317</v>
      </c>
      <c r="E204" s="90" t="s">
        <v>131</v>
      </c>
      <c r="F204" s="90" t="s">
        <v>327</v>
      </c>
      <c r="G204" s="90"/>
      <c r="H204" s="94">
        <f>H205+H207</f>
        <v>3356.1</v>
      </c>
      <c r="I204" s="94">
        <f>I205+I207</f>
        <v>3356.1</v>
      </c>
      <c r="J204" s="94">
        <f t="shared" si="9"/>
        <v>100</v>
      </c>
    </row>
    <row r="205" spans="1:10" ht="17.25" customHeight="1">
      <c r="A205" s="360"/>
      <c r="B205" s="367" t="s">
        <v>328</v>
      </c>
      <c r="C205" s="365">
        <v>992</v>
      </c>
      <c r="D205" s="357" t="s">
        <v>317</v>
      </c>
      <c r="E205" s="357" t="s">
        <v>131</v>
      </c>
      <c r="F205" s="357" t="s">
        <v>327</v>
      </c>
      <c r="G205" s="357" t="s">
        <v>329</v>
      </c>
      <c r="H205" s="366">
        <v>3356.1</v>
      </c>
      <c r="I205" s="366">
        <v>3356.1</v>
      </c>
      <c r="J205" s="366">
        <f t="shared" si="9"/>
        <v>100</v>
      </c>
    </row>
    <row r="206" spans="1:10" ht="22.5" customHeight="1">
      <c r="A206" s="360"/>
      <c r="B206" s="367"/>
      <c r="C206" s="365"/>
      <c r="D206" s="357"/>
      <c r="E206" s="357"/>
      <c r="F206" s="357"/>
      <c r="G206" s="357"/>
      <c r="H206" s="366"/>
      <c r="I206" s="366"/>
      <c r="J206" s="366"/>
    </row>
    <row r="207" spans="1:10" ht="66" hidden="1">
      <c r="A207" s="91"/>
      <c r="B207" s="97" t="s">
        <v>330</v>
      </c>
      <c r="C207" s="98" t="s">
        <v>152</v>
      </c>
      <c r="D207" s="90" t="s">
        <v>317</v>
      </c>
      <c r="E207" s="90" t="s">
        <v>131</v>
      </c>
      <c r="F207" s="90" t="s">
        <v>331</v>
      </c>
      <c r="G207" s="90"/>
      <c r="H207" s="101"/>
      <c r="I207" s="101"/>
      <c r="J207" s="94"/>
    </row>
    <row r="208" spans="1:10" ht="33" hidden="1">
      <c r="A208" s="91"/>
      <c r="B208" s="97" t="s">
        <v>332</v>
      </c>
      <c r="C208" s="98" t="s">
        <v>152</v>
      </c>
      <c r="D208" s="90" t="s">
        <v>317</v>
      </c>
      <c r="E208" s="90" t="s">
        <v>131</v>
      </c>
      <c r="F208" s="90" t="s">
        <v>331</v>
      </c>
      <c r="G208" s="90" t="s">
        <v>329</v>
      </c>
      <c r="H208" s="101"/>
      <c r="I208" s="101"/>
      <c r="J208" s="94"/>
    </row>
    <row r="209" spans="1:10" ht="67.5" hidden="1" customHeight="1">
      <c r="A209" s="91"/>
      <c r="B209" s="97" t="s">
        <v>333</v>
      </c>
      <c r="C209" s="98" t="s">
        <v>152</v>
      </c>
      <c r="D209" s="90" t="s">
        <v>317</v>
      </c>
      <c r="E209" s="90" t="s">
        <v>131</v>
      </c>
      <c r="F209" s="90" t="s">
        <v>334</v>
      </c>
      <c r="G209" s="90"/>
      <c r="H209" s="94">
        <f>H210</f>
        <v>0</v>
      </c>
      <c r="I209" s="94">
        <f>I210</f>
        <v>0</v>
      </c>
      <c r="J209" s="94"/>
    </row>
    <row r="210" spans="1:10" ht="45" hidden="1" customHeight="1">
      <c r="A210" s="91"/>
      <c r="B210" s="97" t="s">
        <v>328</v>
      </c>
      <c r="C210" s="98" t="s">
        <v>152</v>
      </c>
      <c r="D210" s="90" t="s">
        <v>317</v>
      </c>
      <c r="E210" s="90" t="s">
        <v>131</v>
      </c>
      <c r="F210" s="90" t="s">
        <v>334</v>
      </c>
      <c r="G210" s="90" t="s">
        <v>329</v>
      </c>
      <c r="H210" s="94"/>
      <c r="I210" s="94"/>
      <c r="J210" s="94"/>
    </row>
    <row r="211" spans="1:10" ht="48.75" hidden="1" customHeight="1">
      <c r="A211" s="91"/>
      <c r="B211" s="97" t="s">
        <v>335</v>
      </c>
      <c r="C211" s="98" t="s">
        <v>152</v>
      </c>
      <c r="D211" s="90" t="s">
        <v>317</v>
      </c>
      <c r="E211" s="90" t="s">
        <v>131</v>
      </c>
      <c r="F211" s="90" t="s">
        <v>336</v>
      </c>
      <c r="G211" s="90"/>
      <c r="H211" s="94">
        <f>H212</f>
        <v>0</v>
      </c>
      <c r="I211" s="94">
        <f>I212</f>
        <v>0</v>
      </c>
      <c r="J211" s="94"/>
    </row>
    <row r="212" spans="1:10" ht="45" hidden="1" customHeight="1">
      <c r="A212" s="91"/>
      <c r="B212" s="97" t="s">
        <v>328</v>
      </c>
      <c r="C212" s="98" t="s">
        <v>152</v>
      </c>
      <c r="D212" s="90" t="s">
        <v>317</v>
      </c>
      <c r="E212" s="90" t="s">
        <v>131</v>
      </c>
      <c r="F212" s="90" t="s">
        <v>336</v>
      </c>
      <c r="G212" s="90" t="s">
        <v>329</v>
      </c>
      <c r="H212" s="94"/>
      <c r="I212" s="94"/>
      <c r="J212" s="94"/>
    </row>
    <row r="213" spans="1:10" ht="36.75" customHeight="1">
      <c r="A213" s="91"/>
      <c r="B213" s="97" t="s">
        <v>337</v>
      </c>
      <c r="C213" s="98">
        <v>992</v>
      </c>
      <c r="D213" s="90" t="s">
        <v>317</v>
      </c>
      <c r="E213" s="90" t="s">
        <v>131</v>
      </c>
      <c r="F213" s="90" t="s">
        <v>338</v>
      </c>
      <c r="G213" s="90"/>
      <c r="H213" s="94">
        <f>H214+H216+H221+H223+H225+H228</f>
        <v>5136.5</v>
      </c>
      <c r="I213" s="94">
        <f>I214+I216+I221+I223+I225+I228</f>
        <v>5128.6000000000004</v>
      </c>
      <c r="J213" s="94">
        <f>I213/H213*100</f>
        <v>99.846198773483891</v>
      </c>
    </row>
    <row r="214" spans="1:10" ht="75" customHeight="1">
      <c r="A214" s="91"/>
      <c r="B214" s="97" t="s">
        <v>339</v>
      </c>
      <c r="C214" s="98">
        <v>992</v>
      </c>
      <c r="D214" s="90" t="s">
        <v>317</v>
      </c>
      <c r="E214" s="90" t="s">
        <v>131</v>
      </c>
      <c r="F214" s="90" t="s">
        <v>340</v>
      </c>
      <c r="G214" s="90"/>
      <c r="H214" s="279">
        <f>H215</f>
        <v>2430.6</v>
      </c>
      <c r="I214" s="94">
        <f>I215</f>
        <v>2431</v>
      </c>
      <c r="J214" s="94">
        <f>I214/H214*100</f>
        <v>100.01645684193204</v>
      </c>
    </row>
    <row r="215" spans="1:10" ht="36" customHeight="1">
      <c r="A215" s="91"/>
      <c r="B215" s="97" t="s">
        <v>332</v>
      </c>
      <c r="C215" s="98">
        <v>992</v>
      </c>
      <c r="D215" s="90" t="s">
        <v>317</v>
      </c>
      <c r="E215" s="90" t="s">
        <v>131</v>
      </c>
      <c r="F215" s="90" t="s">
        <v>340</v>
      </c>
      <c r="G215" s="90" t="s">
        <v>329</v>
      </c>
      <c r="H215" s="94">
        <v>2430.6</v>
      </c>
      <c r="I215" s="94">
        <v>2431</v>
      </c>
      <c r="J215" s="94">
        <f>I215/H215*100</f>
        <v>100.01645684193204</v>
      </c>
    </row>
    <row r="216" spans="1:10" ht="66">
      <c r="A216" s="91"/>
      <c r="B216" s="97" t="s">
        <v>341</v>
      </c>
      <c r="C216" s="98">
        <v>992</v>
      </c>
      <c r="D216" s="90" t="s">
        <v>317</v>
      </c>
      <c r="E216" s="90" t="s">
        <v>131</v>
      </c>
      <c r="F216" s="90" t="s">
        <v>342</v>
      </c>
      <c r="G216" s="90"/>
      <c r="H216" s="279">
        <f>H217</f>
        <v>2.6</v>
      </c>
      <c r="I216" s="94">
        <f>I217</f>
        <v>2.6</v>
      </c>
      <c r="J216" s="94">
        <f>I216/H216*100</f>
        <v>100</v>
      </c>
    </row>
    <row r="217" spans="1:10" ht="37.5" customHeight="1">
      <c r="A217" s="91"/>
      <c r="B217" s="97" t="s">
        <v>328</v>
      </c>
      <c r="C217" s="98">
        <v>992</v>
      </c>
      <c r="D217" s="90" t="s">
        <v>317</v>
      </c>
      <c r="E217" s="90" t="s">
        <v>131</v>
      </c>
      <c r="F217" s="90" t="s">
        <v>342</v>
      </c>
      <c r="G217" s="90" t="s">
        <v>329</v>
      </c>
      <c r="H217" s="94">
        <v>2.6</v>
      </c>
      <c r="I217" s="94">
        <v>2.6</v>
      </c>
      <c r="J217" s="94">
        <f>I217/H217*100</f>
        <v>100</v>
      </c>
    </row>
    <row r="218" spans="1:10" ht="33" hidden="1">
      <c r="A218" s="91"/>
      <c r="B218" s="97" t="s">
        <v>343</v>
      </c>
      <c r="C218" s="98">
        <v>993</v>
      </c>
      <c r="D218" s="90" t="s">
        <v>317</v>
      </c>
      <c r="E218" s="90" t="s">
        <v>131</v>
      </c>
      <c r="F218" s="90" t="s">
        <v>344</v>
      </c>
      <c r="G218" s="90"/>
      <c r="H218" s="94">
        <f>H219</f>
        <v>0</v>
      </c>
      <c r="I218" s="94">
        <f>I219</f>
        <v>0</v>
      </c>
      <c r="J218" s="94" t="e">
        <f t="shared" ref="J218:J229" si="10">I218/H218*100</f>
        <v>#DIV/0!</v>
      </c>
    </row>
    <row r="219" spans="1:10" ht="99" hidden="1">
      <c r="A219" s="91"/>
      <c r="B219" s="97" t="s">
        <v>345</v>
      </c>
      <c r="C219" s="98">
        <v>994</v>
      </c>
      <c r="D219" s="90" t="s">
        <v>317</v>
      </c>
      <c r="E219" s="90" t="s">
        <v>131</v>
      </c>
      <c r="F219" s="90" t="s">
        <v>346</v>
      </c>
      <c r="G219" s="90"/>
      <c r="H219" s="94">
        <f>H220</f>
        <v>0</v>
      </c>
      <c r="I219" s="94">
        <f>I220</f>
        <v>0</v>
      </c>
      <c r="J219" s="94" t="e">
        <f t="shared" si="10"/>
        <v>#DIV/0!</v>
      </c>
    </row>
    <row r="220" spans="1:10" ht="33" hidden="1">
      <c r="A220" s="91"/>
      <c r="B220" s="97" t="s">
        <v>172</v>
      </c>
      <c r="C220" s="98">
        <v>995</v>
      </c>
      <c r="D220" s="90" t="s">
        <v>317</v>
      </c>
      <c r="E220" s="90" t="s">
        <v>131</v>
      </c>
      <c r="F220" s="90" t="s">
        <v>346</v>
      </c>
      <c r="G220" s="90" t="s">
        <v>173</v>
      </c>
      <c r="H220" s="94">
        <v>0</v>
      </c>
      <c r="I220" s="94">
        <v>0</v>
      </c>
      <c r="J220" s="94" t="e">
        <f t="shared" si="10"/>
        <v>#DIV/0!</v>
      </c>
    </row>
    <row r="221" spans="1:10" ht="99" hidden="1">
      <c r="A221" s="91"/>
      <c r="B221" s="97" t="s">
        <v>347</v>
      </c>
      <c r="C221" s="98" t="s">
        <v>152</v>
      </c>
      <c r="D221" s="90" t="s">
        <v>317</v>
      </c>
      <c r="E221" s="90" t="s">
        <v>131</v>
      </c>
      <c r="F221" s="90" t="s">
        <v>348</v>
      </c>
      <c r="G221" s="90"/>
      <c r="H221" s="94">
        <f>H222</f>
        <v>0</v>
      </c>
      <c r="I221" s="94">
        <f>I222</f>
        <v>0</v>
      </c>
      <c r="J221" s="94" t="e">
        <f t="shared" si="10"/>
        <v>#DIV/0!</v>
      </c>
    </row>
    <row r="222" spans="1:10" ht="33" hidden="1">
      <c r="A222" s="91"/>
      <c r="B222" s="97" t="s">
        <v>349</v>
      </c>
      <c r="C222" s="98" t="s">
        <v>152</v>
      </c>
      <c r="D222" s="90" t="s">
        <v>317</v>
      </c>
      <c r="E222" s="90" t="s">
        <v>131</v>
      </c>
      <c r="F222" s="90" t="s">
        <v>348</v>
      </c>
      <c r="G222" s="90" t="s">
        <v>329</v>
      </c>
      <c r="H222" s="94">
        <v>0</v>
      </c>
      <c r="I222" s="94">
        <v>0</v>
      </c>
      <c r="J222" s="94" t="e">
        <f t="shared" si="10"/>
        <v>#DIV/0!</v>
      </c>
    </row>
    <row r="223" spans="1:10" ht="49.5" hidden="1">
      <c r="A223" s="91"/>
      <c r="B223" s="97" t="s">
        <v>350</v>
      </c>
      <c r="C223" s="98" t="s">
        <v>152</v>
      </c>
      <c r="D223" s="90" t="s">
        <v>317</v>
      </c>
      <c r="E223" s="90" t="s">
        <v>131</v>
      </c>
      <c r="F223" s="90" t="s">
        <v>351</v>
      </c>
      <c r="G223" s="90"/>
      <c r="H223" s="94">
        <f>H224</f>
        <v>0</v>
      </c>
      <c r="I223" s="94">
        <f>I224</f>
        <v>0</v>
      </c>
      <c r="J223" s="94" t="e">
        <f t="shared" si="10"/>
        <v>#DIV/0!</v>
      </c>
    </row>
    <row r="224" spans="1:10" ht="33" hidden="1">
      <c r="A224" s="91"/>
      <c r="B224" s="97" t="s">
        <v>349</v>
      </c>
      <c r="C224" s="98" t="s">
        <v>152</v>
      </c>
      <c r="D224" s="90" t="s">
        <v>317</v>
      </c>
      <c r="E224" s="90" t="s">
        <v>131</v>
      </c>
      <c r="F224" s="90" t="s">
        <v>351</v>
      </c>
      <c r="G224" s="90" t="s">
        <v>329</v>
      </c>
      <c r="H224" s="94">
        <v>0</v>
      </c>
      <c r="I224" s="94">
        <v>0</v>
      </c>
      <c r="J224" s="94" t="e">
        <f t="shared" si="10"/>
        <v>#DIV/0!</v>
      </c>
    </row>
    <row r="225" spans="1:10" ht="115.5">
      <c r="A225" s="91"/>
      <c r="B225" s="97" t="s">
        <v>600</v>
      </c>
      <c r="C225" s="98" t="s">
        <v>152</v>
      </c>
      <c r="D225" s="90" t="s">
        <v>317</v>
      </c>
      <c r="E225" s="90" t="s">
        <v>131</v>
      </c>
      <c r="F225" s="90" t="s">
        <v>364</v>
      </c>
      <c r="G225" s="90"/>
      <c r="H225" s="279">
        <f>H227</f>
        <v>1104.3</v>
      </c>
      <c r="I225" s="94">
        <f>I227</f>
        <v>1096</v>
      </c>
      <c r="J225" s="94">
        <f t="shared" si="10"/>
        <v>99.248392646925652</v>
      </c>
    </row>
    <row r="226" spans="1:10" ht="33">
      <c r="A226" s="91"/>
      <c r="B226" s="97" t="s">
        <v>601</v>
      </c>
      <c r="C226" s="98" t="s">
        <v>152</v>
      </c>
      <c r="D226" s="90" t="s">
        <v>317</v>
      </c>
      <c r="E226" s="90" t="s">
        <v>131</v>
      </c>
      <c r="F226" s="90" t="s">
        <v>364</v>
      </c>
      <c r="G226" s="90"/>
      <c r="H226" s="94">
        <f>H227</f>
        <v>1104.3</v>
      </c>
      <c r="I226" s="94"/>
      <c r="J226" s="94"/>
    </row>
    <row r="227" spans="1:10" ht="16.5">
      <c r="A227" s="91"/>
      <c r="B227" s="97" t="s">
        <v>595</v>
      </c>
      <c r="C227" s="98" t="s">
        <v>152</v>
      </c>
      <c r="D227" s="90" t="s">
        <v>317</v>
      </c>
      <c r="E227" s="90" t="s">
        <v>131</v>
      </c>
      <c r="F227" s="90" t="s">
        <v>364</v>
      </c>
      <c r="G227" s="90" t="s">
        <v>153</v>
      </c>
      <c r="H227" s="94">
        <v>1104.3</v>
      </c>
      <c r="I227" s="94">
        <v>1096</v>
      </c>
      <c r="J227" s="94">
        <f t="shared" si="10"/>
        <v>99.248392646925652</v>
      </c>
    </row>
    <row r="228" spans="1:10" ht="49.5">
      <c r="A228" s="91"/>
      <c r="B228" s="97" t="s">
        <v>602</v>
      </c>
      <c r="C228" s="98" t="s">
        <v>152</v>
      </c>
      <c r="D228" s="90" t="s">
        <v>317</v>
      </c>
      <c r="E228" s="90" t="s">
        <v>131</v>
      </c>
      <c r="F228" s="90" t="s">
        <v>603</v>
      </c>
      <c r="G228" s="90"/>
      <c r="H228" s="279">
        <f>H229</f>
        <v>1599</v>
      </c>
      <c r="I228" s="94">
        <f>I229</f>
        <v>1599</v>
      </c>
      <c r="J228" s="94">
        <f t="shared" si="10"/>
        <v>100</v>
      </c>
    </row>
    <row r="229" spans="1:10" ht="16.5">
      <c r="A229" s="91"/>
      <c r="B229" s="97" t="s">
        <v>595</v>
      </c>
      <c r="C229" s="98" t="s">
        <v>152</v>
      </c>
      <c r="D229" s="90" t="s">
        <v>317</v>
      </c>
      <c r="E229" s="90" t="s">
        <v>131</v>
      </c>
      <c r="F229" s="90" t="s">
        <v>603</v>
      </c>
      <c r="G229" s="90" t="s">
        <v>153</v>
      </c>
      <c r="H229" s="94">
        <v>1599</v>
      </c>
      <c r="I229" s="94">
        <v>1599</v>
      </c>
      <c r="J229" s="94">
        <f t="shared" si="10"/>
        <v>100</v>
      </c>
    </row>
    <row r="230" spans="1:10" ht="54.75" hidden="1" customHeight="1">
      <c r="A230" s="91"/>
      <c r="B230" s="97" t="s">
        <v>352</v>
      </c>
      <c r="C230" s="98">
        <v>992</v>
      </c>
      <c r="D230" s="90" t="s">
        <v>317</v>
      </c>
      <c r="E230" s="90" t="s">
        <v>131</v>
      </c>
      <c r="F230" s="90" t="s">
        <v>353</v>
      </c>
      <c r="G230" s="90"/>
      <c r="H230" s="94">
        <f>H235+H233+H231</f>
        <v>0</v>
      </c>
      <c r="I230" s="94"/>
      <c r="J230" s="94"/>
    </row>
    <row r="231" spans="1:10" ht="49.5" hidden="1">
      <c r="A231" s="91"/>
      <c r="B231" s="97" t="s">
        <v>354</v>
      </c>
      <c r="C231" s="98" t="s">
        <v>152</v>
      </c>
      <c r="D231" s="90" t="s">
        <v>317</v>
      </c>
      <c r="E231" s="90" t="s">
        <v>131</v>
      </c>
      <c r="F231" s="90" t="s">
        <v>355</v>
      </c>
      <c r="G231" s="90"/>
      <c r="H231" s="94">
        <f>H232</f>
        <v>0</v>
      </c>
      <c r="I231" s="94">
        <f>I232</f>
        <v>0</v>
      </c>
      <c r="J231" s="94" t="e">
        <f>I231/H231*100</f>
        <v>#DIV/0!</v>
      </c>
    </row>
    <row r="232" spans="1:10" ht="16.5" hidden="1">
      <c r="A232" s="91"/>
      <c r="B232" s="97" t="s">
        <v>356</v>
      </c>
      <c r="C232" s="98" t="s">
        <v>152</v>
      </c>
      <c r="D232" s="90" t="s">
        <v>317</v>
      </c>
      <c r="E232" s="90" t="s">
        <v>131</v>
      </c>
      <c r="F232" s="90" t="s">
        <v>355</v>
      </c>
      <c r="G232" s="90" t="s">
        <v>357</v>
      </c>
      <c r="H232" s="94"/>
      <c r="I232" s="94"/>
      <c r="J232" s="94" t="e">
        <f>I232/H232*100</f>
        <v>#DIV/0!</v>
      </c>
    </row>
    <row r="233" spans="1:10" ht="33" hidden="1">
      <c r="A233" s="91"/>
      <c r="B233" s="97" t="s">
        <v>358</v>
      </c>
      <c r="C233" s="98" t="s">
        <v>152</v>
      </c>
      <c r="D233" s="90" t="s">
        <v>317</v>
      </c>
      <c r="E233" s="90" t="s">
        <v>131</v>
      </c>
      <c r="F233" s="90" t="s">
        <v>355</v>
      </c>
      <c r="G233" s="90"/>
      <c r="H233" s="94">
        <f>H234</f>
        <v>0</v>
      </c>
      <c r="I233" s="94">
        <f>I234</f>
        <v>0</v>
      </c>
      <c r="J233" s="94" t="e">
        <f>I233/H233*100</f>
        <v>#DIV/0!</v>
      </c>
    </row>
    <row r="234" spans="1:10" ht="33" hidden="1">
      <c r="A234" s="91"/>
      <c r="B234" s="97" t="s">
        <v>359</v>
      </c>
      <c r="C234" s="98" t="s">
        <v>152</v>
      </c>
      <c r="D234" s="90" t="s">
        <v>317</v>
      </c>
      <c r="E234" s="90" t="s">
        <v>131</v>
      </c>
      <c r="F234" s="90" t="s">
        <v>355</v>
      </c>
      <c r="G234" s="90" t="s">
        <v>360</v>
      </c>
      <c r="H234" s="94"/>
      <c r="I234" s="94"/>
      <c r="J234" s="94" t="e">
        <f>I234/H234*100</f>
        <v>#DIV/0!</v>
      </c>
    </row>
    <row r="235" spans="1:10" ht="33" hidden="1" customHeight="1">
      <c r="A235" s="91"/>
      <c r="B235" s="97" t="s">
        <v>361</v>
      </c>
      <c r="C235" s="98">
        <v>992</v>
      </c>
      <c r="D235" s="90" t="s">
        <v>317</v>
      </c>
      <c r="E235" s="90" t="s">
        <v>131</v>
      </c>
      <c r="F235" s="90" t="s">
        <v>362</v>
      </c>
      <c r="G235" s="90"/>
      <c r="H235" s="94">
        <f>H236</f>
        <v>0</v>
      </c>
      <c r="I235" s="94"/>
      <c r="J235" s="94"/>
    </row>
    <row r="236" spans="1:10" ht="33" hidden="1">
      <c r="A236" s="91"/>
      <c r="B236" s="97" t="s">
        <v>332</v>
      </c>
      <c r="C236" s="98">
        <v>992</v>
      </c>
      <c r="D236" s="90" t="s">
        <v>317</v>
      </c>
      <c r="E236" s="90" t="s">
        <v>131</v>
      </c>
      <c r="F236" s="90" t="s">
        <v>362</v>
      </c>
      <c r="G236" s="90" t="s">
        <v>329</v>
      </c>
      <c r="H236" s="94"/>
      <c r="I236" s="94"/>
      <c r="J236" s="94"/>
    </row>
    <row r="237" spans="1:10" ht="103.5" hidden="1" customHeight="1">
      <c r="A237" s="91"/>
      <c r="B237" s="97" t="s">
        <v>363</v>
      </c>
      <c r="C237" s="98">
        <v>992</v>
      </c>
      <c r="D237" s="90" t="s">
        <v>317</v>
      </c>
      <c r="E237" s="90" t="s">
        <v>131</v>
      </c>
      <c r="F237" s="90" t="s">
        <v>364</v>
      </c>
      <c r="G237" s="90"/>
      <c r="H237" s="94">
        <f>H238</f>
        <v>0</v>
      </c>
      <c r="I237" s="94">
        <f>I238</f>
        <v>0</v>
      </c>
      <c r="J237" s="94" t="e">
        <f>I237/H237*100</f>
        <v>#DIV/0!</v>
      </c>
    </row>
    <row r="238" spans="1:10" ht="33" hidden="1">
      <c r="A238" s="91"/>
      <c r="B238" s="97" t="s">
        <v>151</v>
      </c>
      <c r="C238" s="98">
        <v>992</v>
      </c>
      <c r="D238" s="90" t="s">
        <v>317</v>
      </c>
      <c r="E238" s="90" t="s">
        <v>131</v>
      </c>
      <c r="F238" s="90" t="s">
        <v>364</v>
      </c>
      <c r="G238" s="90" t="s">
        <v>153</v>
      </c>
      <c r="H238" s="94">
        <v>0</v>
      </c>
      <c r="I238" s="94">
        <v>0</v>
      </c>
      <c r="J238" s="94" t="e">
        <f>I238/H238*100</f>
        <v>#DIV/0!</v>
      </c>
    </row>
    <row r="239" spans="1:10" s="280" customFormat="1" ht="18.75">
      <c r="A239" s="270"/>
      <c r="B239" s="300" t="s">
        <v>365</v>
      </c>
      <c r="C239" s="294" t="s">
        <v>152</v>
      </c>
      <c r="D239" s="278" t="s">
        <v>317</v>
      </c>
      <c r="E239" s="278" t="s">
        <v>144</v>
      </c>
      <c r="F239" s="278"/>
      <c r="G239" s="278"/>
      <c r="H239" s="279">
        <f>H240</f>
        <v>115.2</v>
      </c>
      <c r="I239" s="279">
        <f>I240</f>
        <v>115.2</v>
      </c>
      <c r="J239" s="279"/>
    </row>
    <row r="240" spans="1:10" ht="33">
      <c r="A240" s="91"/>
      <c r="B240" s="97" t="s">
        <v>604</v>
      </c>
      <c r="C240" s="98" t="s">
        <v>152</v>
      </c>
      <c r="D240" s="90" t="s">
        <v>317</v>
      </c>
      <c r="E240" s="90" t="s">
        <v>144</v>
      </c>
      <c r="F240" s="90" t="s">
        <v>605</v>
      </c>
      <c r="G240" s="90"/>
      <c r="H240" s="94">
        <f>H241</f>
        <v>115.2</v>
      </c>
      <c r="I240" s="94">
        <v>115.2</v>
      </c>
      <c r="J240" s="94">
        <f>I240/H240*100</f>
        <v>100</v>
      </c>
    </row>
    <row r="241" spans="1:10" ht="16.5">
      <c r="A241" s="91"/>
      <c r="B241" s="97" t="s">
        <v>595</v>
      </c>
      <c r="C241" s="98" t="s">
        <v>152</v>
      </c>
      <c r="D241" s="90" t="s">
        <v>317</v>
      </c>
      <c r="E241" s="90" t="s">
        <v>144</v>
      </c>
      <c r="F241" s="90" t="s">
        <v>605</v>
      </c>
      <c r="G241" s="90" t="s">
        <v>153</v>
      </c>
      <c r="H241" s="94">
        <v>115.2</v>
      </c>
      <c r="I241" s="94">
        <v>155.19999999999999</v>
      </c>
      <c r="J241" s="94">
        <f>I241/H241*100</f>
        <v>134.7222222222222</v>
      </c>
    </row>
    <row r="242" spans="1:10" s="280" customFormat="1" ht="16.5">
      <c r="A242" s="270"/>
      <c r="B242" s="277" t="s">
        <v>366</v>
      </c>
      <c r="C242" s="294" t="s">
        <v>152</v>
      </c>
      <c r="D242" s="274" t="s">
        <v>367</v>
      </c>
      <c r="E242" s="274" t="s">
        <v>132</v>
      </c>
      <c r="F242" s="278"/>
      <c r="G242" s="278"/>
      <c r="H242" s="275">
        <f>H247+H246</f>
        <v>106.5</v>
      </c>
      <c r="I242" s="275">
        <f>I243</f>
        <v>93.4</v>
      </c>
      <c r="J242" s="275">
        <f>I242/H242*100</f>
        <v>87.699530516431935</v>
      </c>
    </row>
    <row r="243" spans="1:10" ht="16.5">
      <c r="A243" s="91"/>
      <c r="B243" s="97" t="s">
        <v>374</v>
      </c>
      <c r="C243" s="98" t="s">
        <v>152</v>
      </c>
      <c r="D243" s="96" t="s">
        <v>367</v>
      </c>
      <c r="E243" s="96" t="s">
        <v>131</v>
      </c>
      <c r="F243" s="90"/>
      <c r="G243" s="90"/>
      <c r="H243" s="94">
        <f>H244</f>
        <v>106.5</v>
      </c>
      <c r="I243" s="94">
        <f>I244</f>
        <v>93.4</v>
      </c>
      <c r="J243" s="95"/>
    </row>
    <row r="244" spans="1:10" ht="16.5">
      <c r="A244" s="91"/>
      <c r="B244" s="97" t="s">
        <v>606</v>
      </c>
      <c r="C244" s="98" t="s">
        <v>152</v>
      </c>
      <c r="D244" s="96" t="s">
        <v>367</v>
      </c>
      <c r="E244" s="96" t="s">
        <v>131</v>
      </c>
      <c r="F244" s="90" t="s">
        <v>607</v>
      </c>
      <c r="G244" s="90"/>
      <c r="H244" s="94">
        <f>H246</f>
        <v>106.5</v>
      </c>
      <c r="I244" s="94">
        <f>I245</f>
        <v>93.4</v>
      </c>
      <c r="J244" s="95"/>
    </row>
    <row r="245" spans="1:10" ht="16.5">
      <c r="A245" s="91"/>
      <c r="B245" s="97" t="s">
        <v>608</v>
      </c>
      <c r="C245" s="98" t="s">
        <v>152</v>
      </c>
      <c r="D245" s="96" t="s">
        <v>367</v>
      </c>
      <c r="E245" s="96" t="s">
        <v>131</v>
      </c>
      <c r="F245" s="90" t="s">
        <v>609</v>
      </c>
      <c r="G245" s="90"/>
      <c r="H245" s="94">
        <f>H246</f>
        <v>106.5</v>
      </c>
      <c r="I245" s="94">
        <f>I246</f>
        <v>93.4</v>
      </c>
      <c r="J245" s="95"/>
    </row>
    <row r="246" spans="1:10" ht="16.5">
      <c r="A246" s="91"/>
      <c r="B246" s="97" t="s">
        <v>610</v>
      </c>
      <c r="C246" s="98" t="s">
        <v>152</v>
      </c>
      <c r="D246" s="96" t="s">
        <v>367</v>
      </c>
      <c r="E246" s="96" t="s">
        <v>131</v>
      </c>
      <c r="F246" s="90" t="s">
        <v>609</v>
      </c>
      <c r="G246" s="90" t="s">
        <v>611</v>
      </c>
      <c r="H246" s="94">
        <v>106.5</v>
      </c>
      <c r="I246" s="94">
        <v>93.4</v>
      </c>
      <c r="J246" s="95"/>
    </row>
    <row r="247" spans="1:10" ht="16.5" hidden="1">
      <c r="A247" s="91"/>
      <c r="B247" s="97" t="s">
        <v>368</v>
      </c>
      <c r="C247" s="98" t="s">
        <v>152</v>
      </c>
      <c r="D247" s="90" t="s">
        <v>367</v>
      </c>
      <c r="E247" s="90" t="s">
        <v>213</v>
      </c>
      <c r="F247" s="90"/>
      <c r="G247" s="90"/>
      <c r="H247" s="94">
        <f>H248</f>
        <v>0</v>
      </c>
      <c r="I247" s="94"/>
      <c r="J247" s="94" t="e">
        <f t="shared" ref="J247:J259" si="11">I247/H247*100</f>
        <v>#DIV/0!</v>
      </c>
    </row>
    <row r="248" spans="1:10" ht="16.5" hidden="1">
      <c r="A248" s="91"/>
      <c r="B248" s="97" t="s">
        <v>369</v>
      </c>
      <c r="C248" s="98" t="s">
        <v>152</v>
      </c>
      <c r="D248" s="90" t="s">
        <v>367</v>
      </c>
      <c r="E248" s="90" t="s">
        <v>213</v>
      </c>
      <c r="F248" s="90" t="s">
        <v>370</v>
      </c>
      <c r="G248" s="90"/>
      <c r="H248" s="94">
        <f>H249</f>
        <v>0</v>
      </c>
      <c r="I248" s="94"/>
      <c r="J248" s="94" t="e">
        <f t="shared" si="11"/>
        <v>#DIV/0!</v>
      </c>
    </row>
    <row r="249" spans="1:10" ht="48" hidden="1" customHeight="1">
      <c r="A249" s="91"/>
      <c r="B249" s="97" t="s">
        <v>332</v>
      </c>
      <c r="C249" s="98" t="s">
        <v>152</v>
      </c>
      <c r="D249" s="90" t="s">
        <v>367</v>
      </c>
      <c r="E249" s="90" t="s">
        <v>213</v>
      </c>
      <c r="F249" s="90" t="s">
        <v>371</v>
      </c>
      <c r="G249" s="90"/>
      <c r="H249" s="94">
        <f>H250</f>
        <v>0</v>
      </c>
      <c r="I249" s="94"/>
      <c r="J249" s="94" t="e">
        <f t="shared" si="11"/>
        <v>#DIV/0!</v>
      </c>
    </row>
    <row r="250" spans="1:10" ht="33" hidden="1" customHeight="1">
      <c r="A250" s="91"/>
      <c r="B250" s="97" t="s">
        <v>372</v>
      </c>
      <c r="C250" s="98">
        <v>992</v>
      </c>
      <c r="D250" s="90" t="s">
        <v>367</v>
      </c>
      <c r="E250" s="90" t="s">
        <v>213</v>
      </c>
      <c r="F250" s="90" t="s">
        <v>371</v>
      </c>
      <c r="G250" s="90" t="s">
        <v>153</v>
      </c>
      <c r="H250" s="94"/>
      <c r="I250" s="94"/>
      <c r="J250" s="94" t="e">
        <f t="shared" si="11"/>
        <v>#DIV/0!</v>
      </c>
    </row>
    <row r="251" spans="1:10" ht="16.5" hidden="1">
      <c r="A251" s="91" t="s">
        <v>373</v>
      </c>
      <c r="B251" s="92" t="s">
        <v>366</v>
      </c>
      <c r="C251" s="93">
        <v>992</v>
      </c>
      <c r="D251" s="96">
        <v>10</v>
      </c>
      <c r="E251" s="96" t="s">
        <v>132</v>
      </c>
      <c r="F251" s="90"/>
      <c r="G251" s="90"/>
      <c r="H251" s="95">
        <f>H257+H252</f>
        <v>0</v>
      </c>
      <c r="I251" s="95">
        <f>I257+I252</f>
        <v>0</v>
      </c>
      <c r="J251" s="94" t="e">
        <f t="shared" si="11"/>
        <v>#DIV/0!</v>
      </c>
    </row>
    <row r="252" spans="1:10" ht="16.5" hidden="1">
      <c r="A252" s="91"/>
      <c r="B252" s="97" t="s">
        <v>374</v>
      </c>
      <c r="C252" s="98" t="s">
        <v>152</v>
      </c>
      <c r="D252" s="90" t="s">
        <v>367</v>
      </c>
      <c r="E252" s="90" t="s">
        <v>131</v>
      </c>
      <c r="F252" s="90"/>
      <c r="G252" s="90"/>
      <c r="H252" s="94">
        <f t="shared" ref="H252:I255" si="12">H253</f>
        <v>0</v>
      </c>
      <c r="I252" s="94">
        <f t="shared" si="12"/>
        <v>0</v>
      </c>
      <c r="J252" s="94" t="e">
        <f t="shared" si="11"/>
        <v>#DIV/0!</v>
      </c>
    </row>
    <row r="253" spans="1:10" ht="33" hidden="1">
      <c r="A253" s="91"/>
      <c r="B253" s="97" t="s">
        <v>375</v>
      </c>
      <c r="C253" s="98" t="s">
        <v>152</v>
      </c>
      <c r="D253" s="90" t="s">
        <v>367</v>
      </c>
      <c r="E253" s="90" t="s">
        <v>131</v>
      </c>
      <c r="F253" s="90" t="s">
        <v>376</v>
      </c>
      <c r="G253" s="90"/>
      <c r="H253" s="94">
        <f t="shared" si="12"/>
        <v>0</v>
      </c>
      <c r="I253" s="94">
        <f t="shared" si="12"/>
        <v>0</v>
      </c>
      <c r="J253" s="94" t="e">
        <f t="shared" si="11"/>
        <v>#DIV/0!</v>
      </c>
    </row>
    <row r="254" spans="1:10" s="120" customFormat="1" ht="115.5" hidden="1">
      <c r="A254" s="88"/>
      <c r="B254" s="97" t="s">
        <v>377</v>
      </c>
      <c r="C254" s="98" t="s">
        <v>152</v>
      </c>
      <c r="D254" s="90" t="s">
        <v>367</v>
      </c>
      <c r="E254" s="90" t="s">
        <v>131</v>
      </c>
      <c r="F254" s="90" t="s">
        <v>378</v>
      </c>
      <c r="G254" s="90"/>
      <c r="H254" s="94">
        <f t="shared" si="12"/>
        <v>0</v>
      </c>
      <c r="I254" s="94">
        <f t="shared" si="12"/>
        <v>0</v>
      </c>
      <c r="J254" s="94" t="e">
        <f t="shared" si="11"/>
        <v>#DIV/0!</v>
      </c>
    </row>
    <row r="255" spans="1:10" s="120" customFormat="1" ht="16.5" hidden="1">
      <c r="A255" s="88"/>
      <c r="B255" s="97" t="s">
        <v>379</v>
      </c>
      <c r="C255" s="98" t="s">
        <v>152</v>
      </c>
      <c r="D255" s="90" t="s">
        <v>367</v>
      </c>
      <c r="E255" s="90" t="s">
        <v>131</v>
      </c>
      <c r="F255" s="90" t="s">
        <v>380</v>
      </c>
      <c r="G255" s="90"/>
      <c r="H255" s="94">
        <f t="shared" si="12"/>
        <v>0</v>
      </c>
      <c r="I255" s="94">
        <f t="shared" si="12"/>
        <v>0</v>
      </c>
      <c r="J255" s="94" t="e">
        <f t="shared" si="11"/>
        <v>#DIV/0!</v>
      </c>
    </row>
    <row r="256" spans="1:10" s="120" customFormat="1" ht="33" hidden="1">
      <c r="A256" s="88"/>
      <c r="B256" s="97" t="s">
        <v>381</v>
      </c>
      <c r="C256" s="98" t="s">
        <v>152</v>
      </c>
      <c r="D256" s="90" t="s">
        <v>367</v>
      </c>
      <c r="E256" s="90" t="s">
        <v>131</v>
      </c>
      <c r="F256" s="90" t="s">
        <v>380</v>
      </c>
      <c r="G256" s="90" t="s">
        <v>382</v>
      </c>
      <c r="H256" s="94">
        <f>68-68</f>
        <v>0</v>
      </c>
      <c r="I256" s="94">
        <f>68-68</f>
        <v>0</v>
      </c>
      <c r="J256" s="94" t="e">
        <f t="shared" si="11"/>
        <v>#DIV/0!</v>
      </c>
    </row>
    <row r="257" spans="1:10" ht="16.5" hidden="1">
      <c r="A257" s="91"/>
      <c r="B257" s="97" t="s">
        <v>368</v>
      </c>
      <c r="C257" s="98">
        <v>992</v>
      </c>
      <c r="D257" s="90">
        <v>10</v>
      </c>
      <c r="E257" s="90" t="s">
        <v>213</v>
      </c>
      <c r="F257" s="90"/>
      <c r="G257" s="90"/>
      <c r="H257" s="94">
        <f>H258</f>
        <v>0</v>
      </c>
      <c r="I257" s="94">
        <f>I258</f>
        <v>0</v>
      </c>
      <c r="J257" s="94" t="e">
        <f t="shared" si="11"/>
        <v>#DIV/0!</v>
      </c>
    </row>
    <row r="258" spans="1:10" ht="16.5" hidden="1">
      <c r="A258" s="91"/>
      <c r="B258" s="97" t="s">
        <v>383</v>
      </c>
      <c r="C258" s="98">
        <v>992</v>
      </c>
      <c r="D258" s="90">
        <v>10</v>
      </c>
      <c r="E258" s="90" t="s">
        <v>213</v>
      </c>
      <c r="F258" s="90" t="s">
        <v>384</v>
      </c>
      <c r="G258" s="90"/>
      <c r="H258" s="94">
        <f>H259</f>
        <v>0</v>
      </c>
      <c r="I258" s="94">
        <f>I259</f>
        <v>0</v>
      </c>
      <c r="J258" s="94" t="e">
        <f t="shared" si="11"/>
        <v>#DIV/0!</v>
      </c>
    </row>
    <row r="259" spans="1:10" ht="16.5" hidden="1" customHeight="1">
      <c r="A259" s="360"/>
      <c r="B259" s="364" t="s">
        <v>385</v>
      </c>
      <c r="C259" s="365">
        <v>992</v>
      </c>
      <c r="D259" s="357">
        <v>10</v>
      </c>
      <c r="E259" s="357" t="s">
        <v>213</v>
      </c>
      <c r="F259" s="357" t="s">
        <v>384</v>
      </c>
      <c r="G259" s="357" t="s">
        <v>386</v>
      </c>
      <c r="H259" s="363">
        <v>0</v>
      </c>
      <c r="I259" s="363">
        <v>0</v>
      </c>
      <c r="J259" s="363" t="e">
        <f t="shared" si="11"/>
        <v>#DIV/0!</v>
      </c>
    </row>
    <row r="260" spans="1:10" ht="17.25" hidden="1" customHeight="1">
      <c r="A260" s="360"/>
      <c r="B260" s="364"/>
      <c r="C260" s="365"/>
      <c r="D260" s="357"/>
      <c r="E260" s="357"/>
      <c r="F260" s="357"/>
      <c r="G260" s="357"/>
      <c r="H260" s="363"/>
      <c r="I260" s="363"/>
      <c r="J260" s="363"/>
    </row>
    <row r="261" spans="1:10" ht="16.5" hidden="1">
      <c r="A261" s="91"/>
      <c r="B261" s="99" t="s">
        <v>387</v>
      </c>
      <c r="C261" s="98" t="s">
        <v>152</v>
      </c>
      <c r="D261" s="90" t="s">
        <v>367</v>
      </c>
      <c r="E261" s="90" t="s">
        <v>213</v>
      </c>
      <c r="F261" s="90" t="s">
        <v>388</v>
      </c>
      <c r="G261" s="90"/>
      <c r="H261" s="94">
        <f>H262</f>
        <v>0</v>
      </c>
      <c r="I261" s="94">
        <f>I262</f>
        <v>0</v>
      </c>
      <c r="J261" s="94" t="e">
        <f t="shared" ref="J261:J283" si="13">I261/H261*100</f>
        <v>#DIV/0!</v>
      </c>
    </row>
    <row r="262" spans="1:10" ht="16.5" hidden="1">
      <c r="A262" s="91"/>
      <c r="B262" s="99" t="s">
        <v>389</v>
      </c>
      <c r="C262" s="98" t="s">
        <v>152</v>
      </c>
      <c r="D262" s="90" t="s">
        <v>367</v>
      </c>
      <c r="E262" s="90" t="s">
        <v>213</v>
      </c>
      <c r="F262" s="90" t="s">
        <v>388</v>
      </c>
      <c r="G262" s="90" t="s">
        <v>390</v>
      </c>
      <c r="H262" s="94"/>
      <c r="I262" s="94"/>
      <c r="J262" s="94" t="e">
        <f t="shared" si="13"/>
        <v>#DIV/0!</v>
      </c>
    </row>
    <row r="263" spans="1:10" s="280" customFormat="1" ht="16.5">
      <c r="A263" s="270" t="s">
        <v>391</v>
      </c>
      <c r="B263" s="277" t="s">
        <v>392</v>
      </c>
      <c r="C263" s="272">
        <v>992</v>
      </c>
      <c r="D263" s="274">
        <v>11</v>
      </c>
      <c r="E263" s="274" t="s">
        <v>132</v>
      </c>
      <c r="F263" s="278"/>
      <c r="G263" s="278"/>
      <c r="H263" s="275">
        <f>H264+H278</f>
        <v>2683.6</v>
      </c>
      <c r="I263" s="275">
        <f>I265+I277</f>
        <v>2683.6</v>
      </c>
      <c r="J263" s="279">
        <f t="shared" si="13"/>
        <v>100</v>
      </c>
    </row>
    <row r="264" spans="1:10" ht="66">
      <c r="A264" s="91"/>
      <c r="B264" s="121" t="s">
        <v>393</v>
      </c>
      <c r="C264" s="98" t="s">
        <v>152</v>
      </c>
      <c r="D264" s="90" t="s">
        <v>178</v>
      </c>
      <c r="E264" s="90" t="s">
        <v>132</v>
      </c>
      <c r="F264" s="90" t="s">
        <v>394</v>
      </c>
      <c r="G264" s="90"/>
      <c r="H264" s="94">
        <f>H265+H272</f>
        <v>1179.0999999999999</v>
      </c>
      <c r="I264" s="94">
        <f>I265+I272</f>
        <v>1179.0999999999999</v>
      </c>
      <c r="J264" s="94">
        <f t="shared" si="13"/>
        <v>100</v>
      </c>
    </row>
    <row r="265" spans="1:10" ht="19.5" customHeight="1">
      <c r="A265" s="91"/>
      <c r="B265" s="97" t="s">
        <v>395</v>
      </c>
      <c r="C265" s="98">
        <v>992</v>
      </c>
      <c r="D265" s="90">
        <v>11</v>
      </c>
      <c r="E265" s="90" t="s">
        <v>131</v>
      </c>
      <c r="F265" s="90"/>
      <c r="G265" s="90"/>
      <c r="H265" s="94">
        <f>H266</f>
        <v>1179.0999999999999</v>
      </c>
      <c r="I265" s="94">
        <f>I266</f>
        <v>1179.0999999999999</v>
      </c>
      <c r="J265" s="94">
        <f t="shared" si="13"/>
        <v>100</v>
      </c>
    </row>
    <row r="266" spans="1:10" ht="12.75" customHeight="1">
      <c r="A266" s="360"/>
      <c r="B266" s="367" t="s">
        <v>396</v>
      </c>
      <c r="C266" s="365">
        <v>992</v>
      </c>
      <c r="D266" s="357">
        <v>11</v>
      </c>
      <c r="E266" s="357" t="s">
        <v>131</v>
      </c>
      <c r="F266" s="357" t="s">
        <v>397</v>
      </c>
      <c r="G266" s="357"/>
      <c r="H266" s="366">
        <f>H268</f>
        <v>1179.0999999999999</v>
      </c>
      <c r="I266" s="366">
        <f>I268</f>
        <v>1179.0999999999999</v>
      </c>
      <c r="J266" s="366">
        <f>I266/H266*100</f>
        <v>100</v>
      </c>
    </row>
    <row r="267" spans="1:10" ht="21" customHeight="1">
      <c r="A267" s="360"/>
      <c r="B267" s="367"/>
      <c r="C267" s="365"/>
      <c r="D267" s="357"/>
      <c r="E267" s="357"/>
      <c r="F267" s="357"/>
      <c r="G267" s="357"/>
      <c r="H267" s="366"/>
      <c r="I267" s="366"/>
      <c r="J267" s="366"/>
    </row>
    <row r="268" spans="1:10" ht="19.5" customHeight="1">
      <c r="A268" s="360"/>
      <c r="B268" s="367" t="s">
        <v>398</v>
      </c>
      <c r="C268" s="365">
        <v>992</v>
      </c>
      <c r="D268" s="357">
        <v>11</v>
      </c>
      <c r="E268" s="357" t="s">
        <v>131</v>
      </c>
      <c r="F268" s="357" t="s">
        <v>399</v>
      </c>
      <c r="G268" s="357"/>
      <c r="H268" s="366">
        <f>H270</f>
        <v>1179.0999999999999</v>
      </c>
      <c r="I268" s="366">
        <f>I270</f>
        <v>1179.0999999999999</v>
      </c>
      <c r="J268" s="366">
        <f>I268/H268*100</f>
        <v>100</v>
      </c>
    </row>
    <row r="269" spans="1:10" ht="16.5" customHeight="1">
      <c r="A269" s="360"/>
      <c r="B269" s="367"/>
      <c r="C269" s="365"/>
      <c r="D269" s="357"/>
      <c r="E269" s="357"/>
      <c r="F269" s="357"/>
      <c r="G269" s="357"/>
      <c r="H269" s="366"/>
      <c r="I269" s="366"/>
      <c r="J269" s="366"/>
    </row>
    <row r="270" spans="1:10" ht="12.75" customHeight="1">
      <c r="A270" s="360"/>
      <c r="B270" s="367" t="s">
        <v>328</v>
      </c>
      <c r="C270" s="365">
        <v>992</v>
      </c>
      <c r="D270" s="357">
        <v>11</v>
      </c>
      <c r="E270" s="357" t="s">
        <v>131</v>
      </c>
      <c r="F270" s="357" t="s">
        <v>399</v>
      </c>
      <c r="G270" s="357" t="s">
        <v>329</v>
      </c>
      <c r="H270" s="366">
        <v>1179.0999999999999</v>
      </c>
      <c r="I270" s="366">
        <v>1179.0999999999999</v>
      </c>
      <c r="J270" s="366">
        <f>I270/H270*100</f>
        <v>100</v>
      </c>
    </row>
    <row r="271" spans="1:10" ht="21" customHeight="1">
      <c r="A271" s="360"/>
      <c r="B271" s="367"/>
      <c r="C271" s="365"/>
      <c r="D271" s="357"/>
      <c r="E271" s="357"/>
      <c r="F271" s="357"/>
      <c r="G271" s="357"/>
      <c r="H271" s="366"/>
      <c r="I271" s="366"/>
      <c r="J271" s="366"/>
    </row>
    <row r="272" spans="1:10" ht="16.5" hidden="1">
      <c r="A272" s="91"/>
      <c r="B272" s="97" t="s">
        <v>400</v>
      </c>
      <c r="C272" s="98" t="s">
        <v>152</v>
      </c>
      <c r="D272" s="90" t="s">
        <v>178</v>
      </c>
      <c r="E272" s="90" t="s">
        <v>134</v>
      </c>
      <c r="F272" s="90"/>
      <c r="G272" s="90"/>
      <c r="H272" s="94">
        <f t="shared" ref="H272:I274" si="14">H273</f>
        <v>0</v>
      </c>
      <c r="I272" s="94">
        <f t="shared" si="14"/>
        <v>0</v>
      </c>
      <c r="J272" s="94" t="e">
        <f t="shared" si="13"/>
        <v>#DIV/0!</v>
      </c>
    </row>
    <row r="273" spans="1:10" ht="16.5" hidden="1">
      <c r="A273" s="91"/>
      <c r="B273" s="97" t="s">
        <v>401</v>
      </c>
      <c r="C273" s="98" t="s">
        <v>152</v>
      </c>
      <c r="D273" s="90" t="s">
        <v>178</v>
      </c>
      <c r="E273" s="90" t="s">
        <v>134</v>
      </c>
      <c r="F273" s="90" t="s">
        <v>402</v>
      </c>
      <c r="G273" s="90"/>
      <c r="H273" s="94">
        <f t="shared" si="14"/>
        <v>0</v>
      </c>
      <c r="I273" s="94">
        <f t="shared" si="14"/>
        <v>0</v>
      </c>
      <c r="J273" s="94" t="e">
        <f t="shared" si="13"/>
        <v>#DIV/0!</v>
      </c>
    </row>
    <row r="274" spans="1:10" ht="16.5" hidden="1">
      <c r="A274" s="91"/>
      <c r="B274" s="97" t="s">
        <v>403</v>
      </c>
      <c r="C274" s="98" t="s">
        <v>152</v>
      </c>
      <c r="D274" s="90" t="s">
        <v>178</v>
      </c>
      <c r="E274" s="90" t="s">
        <v>134</v>
      </c>
      <c r="F274" s="90" t="s">
        <v>404</v>
      </c>
      <c r="G274" s="90"/>
      <c r="H274" s="94">
        <f t="shared" si="14"/>
        <v>0</v>
      </c>
      <c r="I274" s="94">
        <f t="shared" si="14"/>
        <v>0</v>
      </c>
      <c r="J274" s="94" t="e">
        <f t="shared" si="13"/>
        <v>#DIV/0!</v>
      </c>
    </row>
    <row r="275" spans="1:10" ht="33" hidden="1">
      <c r="A275" s="91"/>
      <c r="B275" s="97" t="s">
        <v>172</v>
      </c>
      <c r="C275" s="98" t="s">
        <v>152</v>
      </c>
      <c r="D275" s="90" t="s">
        <v>178</v>
      </c>
      <c r="E275" s="90" t="s">
        <v>134</v>
      </c>
      <c r="F275" s="90" t="s">
        <v>404</v>
      </c>
      <c r="G275" s="90" t="s">
        <v>173</v>
      </c>
      <c r="H275" s="94">
        <v>0</v>
      </c>
      <c r="I275" s="94">
        <v>0</v>
      </c>
      <c r="J275" s="94" t="e">
        <f t="shared" si="13"/>
        <v>#DIV/0!</v>
      </c>
    </row>
    <row r="276" spans="1:10" ht="16.5">
      <c r="A276" s="91"/>
      <c r="B276" s="97" t="s">
        <v>400</v>
      </c>
      <c r="C276" s="98" t="s">
        <v>152</v>
      </c>
      <c r="D276" s="90" t="s">
        <v>178</v>
      </c>
      <c r="E276" s="90" t="s">
        <v>134</v>
      </c>
      <c r="F276" s="90"/>
      <c r="G276" s="90"/>
      <c r="H276" s="94"/>
      <c r="I276" s="94"/>
      <c r="J276" s="94"/>
    </row>
    <row r="277" spans="1:10" ht="33">
      <c r="A277" s="91"/>
      <c r="B277" s="97" t="s">
        <v>612</v>
      </c>
      <c r="C277" s="98" t="s">
        <v>152</v>
      </c>
      <c r="D277" s="90" t="s">
        <v>178</v>
      </c>
      <c r="E277" s="90" t="s">
        <v>134</v>
      </c>
      <c r="F277" s="90" t="s">
        <v>613</v>
      </c>
      <c r="G277" s="90"/>
      <c r="H277" s="94">
        <f>H278</f>
        <v>1504.5</v>
      </c>
      <c r="I277" s="94">
        <f>I278</f>
        <v>1504.5</v>
      </c>
      <c r="J277" s="94"/>
    </row>
    <row r="278" spans="1:10" ht="16.5">
      <c r="A278" s="91"/>
      <c r="B278" s="97" t="s">
        <v>595</v>
      </c>
      <c r="C278" s="98" t="s">
        <v>152</v>
      </c>
      <c r="D278" s="90" t="s">
        <v>178</v>
      </c>
      <c r="E278" s="90" t="s">
        <v>134</v>
      </c>
      <c r="F278" s="90" t="s">
        <v>613</v>
      </c>
      <c r="G278" s="90" t="s">
        <v>153</v>
      </c>
      <c r="H278" s="94">
        <v>1504.5</v>
      </c>
      <c r="I278" s="94">
        <v>1504.5</v>
      </c>
      <c r="J278" s="94"/>
    </row>
    <row r="279" spans="1:10" s="280" customFormat="1" ht="16.5">
      <c r="A279" s="270" t="s">
        <v>405</v>
      </c>
      <c r="B279" s="277" t="s">
        <v>406</v>
      </c>
      <c r="C279" s="272">
        <v>992</v>
      </c>
      <c r="D279" s="274">
        <v>12</v>
      </c>
      <c r="E279" s="274" t="s">
        <v>132</v>
      </c>
      <c r="F279" s="278"/>
      <c r="G279" s="278"/>
      <c r="H279" s="301">
        <f>H280</f>
        <v>144.5</v>
      </c>
      <c r="I279" s="301">
        <f>I280</f>
        <v>144.5</v>
      </c>
      <c r="J279" s="279">
        <f t="shared" si="13"/>
        <v>100</v>
      </c>
    </row>
    <row r="280" spans="1:10" ht="33">
      <c r="A280" s="91"/>
      <c r="B280" s="97" t="s">
        <v>407</v>
      </c>
      <c r="C280" s="98" t="s">
        <v>152</v>
      </c>
      <c r="D280" s="90" t="s">
        <v>255</v>
      </c>
      <c r="E280" s="90" t="s">
        <v>144</v>
      </c>
      <c r="F280" s="90" t="s">
        <v>408</v>
      </c>
      <c r="G280" s="90"/>
      <c r="H280" s="101">
        <f>H281</f>
        <v>144.5</v>
      </c>
      <c r="I280" s="101">
        <f>I281</f>
        <v>144.5</v>
      </c>
      <c r="J280" s="94">
        <f t="shared" si="13"/>
        <v>100</v>
      </c>
    </row>
    <row r="281" spans="1:10" ht="33">
      <c r="A281" s="91"/>
      <c r="B281" s="97" t="s">
        <v>409</v>
      </c>
      <c r="C281" s="98" t="s">
        <v>152</v>
      </c>
      <c r="D281" s="90" t="s">
        <v>255</v>
      </c>
      <c r="E281" s="90" t="s">
        <v>144</v>
      </c>
      <c r="F281" s="90" t="s">
        <v>410</v>
      </c>
      <c r="G281" s="90"/>
      <c r="H281" s="101">
        <f>H283</f>
        <v>144.5</v>
      </c>
      <c r="I281" s="101">
        <f>I283</f>
        <v>144.5</v>
      </c>
      <c r="J281" s="94">
        <f t="shared" si="13"/>
        <v>100</v>
      </c>
    </row>
    <row r="282" spans="1:10" ht="16.5">
      <c r="A282" s="91"/>
      <c r="B282" s="97" t="s">
        <v>186</v>
      </c>
      <c r="C282" s="98" t="s">
        <v>152</v>
      </c>
      <c r="D282" s="90" t="s">
        <v>255</v>
      </c>
      <c r="E282" s="90" t="s">
        <v>144</v>
      </c>
      <c r="F282" s="90" t="s">
        <v>410</v>
      </c>
      <c r="G282" s="90"/>
      <c r="H282" s="101">
        <f>H283</f>
        <v>144.5</v>
      </c>
      <c r="I282" s="101">
        <f>I283</f>
        <v>144.5</v>
      </c>
      <c r="J282" s="94">
        <f t="shared" si="13"/>
        <v>100</v>
      </c>
    </row>
    <row r="283" spans="1:10" ht="33">
      <c r="A283" s="91"/>
      <c r="B283" s="97" t="s">
        <v>151</v>
      </c>
      <c r="C283" s="98">
        <v>992</v>
      </c>
      <c r="D283" s="90">
        <v>12</v>
      </c>
      <c r="E283" s="90" t="s">
        <v>144</v>
      </c>
      <c r="F283" s="90" t="s">
        <v>410</v>
      </c>
      <c r="G283" s="90" t="s">
        <v>153</v>
      </c>
      <c r="H283" s="101">
        <v>144.5</v>
      </c>
      <c r="I283" s="101">
        <v>144.5</v>
      </c>
      <c r="J283" s="94">
        <f t="shared" si="13"/>
        <v>100</v>
      </c>
    </row>
    <row r="284" spans="1:10" s="280" customFormat="1" ht="14.25" customHeight="1">
      <c r="A284" s="372">
        <v>11</v>
      </c>
      <c r="B284" s="373" t="s">
        <v>411</v>
      </c>
      <c r="C284" s="374">
        <v>992</v>
      </c>
      <c r="D284" s="375">
        <v>13</v>
      </c>
      <c r="E284" s="375" t="s">
        <v>132</v>
      </c>
      <c r="F284" s="375"/>
      <c r="G284" s="375"/>
      <c r="H284" s="376">
        <f>H286</f>
        <v>403.3</v>
      </c>
      <c r="I284" s="376">
        <f>I286</f>
        <v>4.4000000000000004</v>
      </c>
      <c r="J284" s="377">
        <f>I284/H284*100</f>
        <v>1.0909992561368709</v>
      </c>
    </row>
    <row r="285" spans="1:10" s="280" customFormat="1" ht="22.5" customHeight="1">
      <c r="A285" s="372"/>
      <c r="B285" s="373"/>
      <c r="C285" s="374"/>
      <c r="D285" s="375"/>
      <c r="E285" s="375"/>
      <c r="F285" s="375"/>
      <c r="G285" s="375"/>
      <c r="H285" s="376"/>
      <c r="I285" s="376"/>
      <c r="J285" s="377"/>
    </row>
    <row r="286" spans="1:10" ht="12.75" customHeight="1">
      <c r="A286" s="360"/>
      <c r="B286" s="367" t="s">
        <v>412</v>
      </c>
      <c r="C286" s="365">
        <v>992</v>
      </c>
      <c r="D286" s="357">
        <v>13</v>
      </c>
      <c r="E286" s="357" t="s">
        <v>131</v>
      </c>
      <c r="F286" s="357"/>
      <c r="G286" s="357"/>
      <c r="H286" s="363">
        <f>H288</f>
        <v>403.3</v>
      </c>
      <c r="I286" s="363">
        <f>I288</f>
        <v>4.4000000000000004</v>
      </c>
      <c r="J286" s="363">
        <f>I286/H286*100</f>
        <v>1.0909992561368709</v>
      </c>
    </row>
    <row r="287" spans="1:10" ht="20.25" customHeight="1">
      <c r="A287" s="360"/>
      <c r="B287" s="367"/>
      <c r="C287" s="365"/>
      <c r="D287" s="357"/>
      <c r="E287" s="357"/>
      <c r="F287" s="357"/>
      <c r="G287" s="357"/>
      <c r="H287" s="363"/>
      <c r="I287" s="363"/>
      <c r="J287" s="363"/>
    </row>
    <row r="288" spans="1:10" ht="12.75" customHeight="1">
      <c r="A288" s="360"/>
      <c r="B288" s="367" t="s">
        <v>413</v>
      </c>
      <c r="C288" s="365">
        <v>992</v>
      </c>
      <c r="D288" s="357">
        <v>13</v>
      </c>
      <c r="E288" s="357" t="s">
        <v>131</v>
      </c>
      <c r="F288" s="357" t="s">
        <v>414</v>
      </c>
      <c r="G288" s="357"/>
      <c r="H288" s="363">
        <f>H290</f>
        <v>403.3</v>
      </c>
      <c r="I288" s="363">
        <f>I290</f>
        <v>4.4000000000000004</v>
      </c>
      <c r="J288" s="363">
        <f>I288/H288*100</f>
        <v>1.0909992561368709</v>
      </c>
    </row>
    <row r="289" spans="1:256">
      <c r="A289" s="360"/>
      <c r="B289" s="367"/>
      <c r="C289" s="365"/>
      <c r="D289" s="357"/>
      <c r="E289" s="357"/>
      <c r="F289" s="357"/>
      <c r="G289" s="357"/>
      <c r="H289" s="363"/>
      <c r="I289" s="363"/>
      <c r="J289" s="363"/>
    </row>
    <row r="290" spans="1:256" ht="33">
      <c r="A290" s="91"/>
      <c r="B290" s="97" t="s">
        <v>415</v>
      </c>
      <c r="C290" s="98">
        <v>992</v>
      </c>
      <c r="D290" s="90">
        <v>13</v>
      </c>
      <c r="E290" s="90" t="s">
        <v>131</v>
      </c>
      <c r="F290" s="90" t="s">
        <v>416</v>
      </c>
      <c r="G290" s="90"/>
      <c r="H290" s="94">
        <f>H291</f>
        <v>403.3</v>
      </c>
      <c r="I290" s="94">
        <f>I291</f>
        <v>4.4000000000000004</v>
      </c>
      <c r="J290" s="94">
        <f>I290/H290*100</f>
        <v>1.0909992561368709</v>
      </c>
    </row>
    <row r="291" spans="1:256" ht="16.5">
      <c r="A291" s="91"/>
      <c r="B291" s="97" t="s">
        <v>417</v>
      </c>
      <c r="C291" s="98">
        <v>992</v>
      </c>
      <c r="D291" s="90">
        <v>13</v>
      </c>
      <c r="E291" s="90" t="s">
        <v>131</v>
      </c>
      <c r="F291" s="90" t="s">
        <v>418</v>
      </c>
      <c r="G291" s="90"/>
      <c r="H291" s="94">
        <f>H292</f>
        <v>403.3</v>
      </c>
      <c r="I291" s="94">
        <f>I292</f>
        <v>4.4000000000000004</v>
      </c>
      <c r="J291" s="94">
        <f>I291/H291*100</f>
        <v>1.0909992561368709</v>
      </c>
    </row>
    <row r="292" spans="1:256" ht="16.5">
      <c r="A292" s="122"/>
      <c r="B292" s="123" t="s">
        <v>419</v>
      </c>
      <c r="C292" s="90" t="s">
        <v>152</v>
      </c>
      <c r="D292" s="90" t="s">
        <v>184</v>
      </c>
      <c r="E292" s="90" t="s">
        <v>131</v>
      </c>
      <c r="F292" s="90" t="s">
        <v>418</v>
      </c>
      <c r="G292" s="90" t="s">
        <v>420</v>
      </c>
      <c r="H292" s="100">
        <v>403.3</v>
      </c>
      <c r="I292" s="100">
        <v>4.4000000000000004</v>
      </c>
      <c r="J292" s="94">
        <f>I292/H292*100</f>
        <v>1.0909992561368709</v>
      </c>
    </row>
    <row r="296" spans="1:256" ht="19.5" customHeight="1">
      <c r="A296" s="344" t="s">
        <v>100</v>
      </c>
      <c r="B296" s="344"/>
      <c r="E296" s="48"/>
      <c r="F296"/>
      <c r="G296"/>
      <c r="H296"/>
      <c r="I296" s="378" t="s">
        <v>101</v>
      </c>
      <c r="J296" s="378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</sheetData>
  <sheetProtection selectLockedCells="1" selectUnlockedCells="1"/>
  <mergeCells count="192">
    <mergeCell ref="G288:G289"/>
    <mergeCell ref="H288:H289"/>
    <mergeCell ref="I288:I289"/>
    <mergeCell ref="J288:J289"/>
    <mergeCell ref="A296:B296"/>
    <mergeCell ref="I296:J296"/>
    <mergeCell ref="G286:G287"/>
    <mergeCell ref="H286:H287"/>
    <mergeCell ref="I286:I287"/>
    <mergeCell ref="J286:J287"/>
    <mergeCell ref="A288:A289"/>
    <mergeCell ref="B288:B289"/>
    <mergeCell ref="C288:C289"/>
    <mergeCell ref="D288:D289"/>
    <mergeCell ref="E288:E289"/>
    <mergeCell ref="F288:F289"/>
    <mergeCell ref="G284:G285"/>
    <mergeCell ref="H284:H285"/>
    <mergeCell ref="I284:I285"/>
    <mergeCell ref="J284:J285"/>
    <mergeCell ref="A286:A287"/>
    <mergeCell ref="B286:B287"/>
    <mergeCell ref="C286:C287"/>
    <mergeCell ref="D286:D287"/>
    <mergeCell ref="E286:E287"/>
    <mergeCell ref="F286:F287"/>
    <mergeCell ref="G270:G271"/>
    <mergeCell ref="H270:H271"/>
    <mergeCell ref="I270:I271"/>
    <mergeCell ref="J270:J271"/>
    <mergeCell ref="A284:A285"/>
    <mergeCell ref="B284:B285"/>
    <mergeCell ref="C284:C285"/>
    <mergeCell ref="D284:D285"/>
    <mergeCell ref="E284:E285"/>
    <mergeCell ref="F284:F285"/>
    <mergeCell ref="G268:G269"/>
    <mergeCell ref="H268:H269"/>
    <mergeCell ref="I268:I269"/>
    <mergeCell ref="J268:J269"/>
    <mergeCell ref="A270:A271"/>
    <mergeCell ref="B270:B271"/>
    <mergeCell ref="C270:C271"/>
    <mergeCell ref="D270:D271"/>
    <mergeCell ref="E270:E271"/>
    <mergeCell ref="F270:F271"/>
    <mergeCell ref="G266:G267"/>
    <mergeCell ref="H266:H267"/>
    <mergeCell ref="I266:I267"/>
    <mergeCell ref="J266:J267"/>
    <mergeCell ref="A268:A269"/>
    <mergeCell ref="B268:B269"/>
    <mergeCell ref="C268:C269"/>
    <mergeCell ref="D268:D269"/>
    <mergeCell ref="E268:E269"/>
    <mergeCell ref="F268:F269"/>
    <mergeCell ref="G259:G260"/>
    <mergeCell ref="H259:H260"/>
    <mergeCell ref="I259:I260"/>
    <mergeCell ref="J259:J260"/>
    <mergeCell ref="A266:A267"/>
    <mergeCell ref="B266:B267"/>
    <mergeCell ref="C266:C267"/>
    <mergeCell ref="D266:D267"/>
    <mergeCell ref="E266:E267"/>
    <mergeCell ref="F266:F267"/>
    <mergeCell ref="G205:G206"/>
    <mergeCell ref="H205:H206"/>
    <mergeCell ref="I205:I206"/>
    <mergeCell ref="J205:J206"/>
    <mergeCell ref="A259:A260"/>
    <mergeCell ref="B259:B260"/>
    <mergeCell ref="C259:C260"/>
    <mergeCell ref="D259:D260"/>
    <mergeCell ref="E259:E260"/>
    <mergeCell ref="F259:F260"/>
    <mergeCell ref="G179:G180"/>
    <mergeCell ref="H179:H180"/>
    <mergeCell ref="I179:I180"/>
    <mergeCell ref="J179:J180"/>
    <mergeCell ref="A205:A206"/>
    <mergeCell ref="B205:B206"/>
    <mergeCell ref="C205:C206"/>
    <mergeCell ref="D205:D206"/>
    <mergeCell ref="E205:E206"/>
    <mergeCell ref="F205:F206"/>
    <mergeCell ref="A179:A180"/>
    <mergeCell ref="B179:B180"/>
    <mergeCell ref="C179:C180"/>
    <mergeCell ref="D179:D180"/>
    <mergeCell ref="E179:E180"/>
    <mergeCell ref="F179:F180"/>
    <mergeCell ref="G171:G172"/>
    <mergeCell ref="H171:H172"/>
    <mergeCell ref="I171:I172"/>
    <mergeCell ref="J171:J172"/>
    <mergeCell ref="A174:A175"/>
    <mergeCell ref="B174:B175"/>
    <mergeCell ref="C174:C175"/>
    <mergeCell ref="G174:G175"/>
    <mergeCell ref="G168:G169"/>
    <mergeCell ref="H168:H169"/>
    <mergeCell ref="I168:I169"/>
    <mergeCell ref="J168:J169"/>
    <mergeCell ref="A171:A172"/>
    <mergeCell ref="B171:B172"/>
    <mergeCell ref="C171:C172"/>
    <mergeCell ref="D171:D172"/>
    <mergeCell ref="E171:E172"/>
    <mergeCell ref="F171:F172"/>
    <mergeCell ref="A168:A169"/>
    <mergeCell ref="B168:B169"/>
    <mergeCell ref="C168:C169"/>
    <mergeCell ref="D168:D169"/>
    <mergeCell ref="E168:E169"/>
    <mergeCell ref="F168:F169"/>
    <mergeCell ref="I99:I100"/>
    <mergeCell ref="J99:J100"/>
    <mergeCell ref="A161:A162"/>
    <mergeCell ref="B161:B162"/>
    <mergeCell ref="C161:C162"/>
    <mergeCell ref="G161:G162"/>
    <mergeCell ref="I97:I98"/>
    <mergeCell ref="J97:J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2:I94"/>
    <mergeCell ref="J92:J94"/>
    <mergeCell ref="A97:A98"/>
    <mergeCell ref="B97:B98"/>
    <mergeCell ref="C97:C98"/>
    <mergeCell ref="D97:D98"/>
    <mergeCell ref="E97:E98"/>
    <mergeCell ref="F97:F98"/>
    <mergeCell ref="G97:G98"/>
    <mergeCell ref="H97:H98"/>
    <mergeCell ref="I64:I65"/>
    <mergeCell ref="J64:J65"/>
    <mergeCell ref="A92:A94"/>
    <mergeCell ref="B92:B94"/>
    <mergeCell ref="C92:C94"/>
    <mergeCell ref="D92:D94"/>
    <mergeCell ref="E92:E94"/>
    <mergeCell ref="F92:F94"/>
    <mergeCell ref="G92:G94"/>
    <mergeCell ref="H92:H94"/>
    <mergeCell ref="I21:I24"/>
    <mergeCell ref="J21:J24"/>
    <mergeCell ref="A64:A65"/>
    <mergeCell ref="B64:B65"/>
    <mergeCell ref="C64:C65"/>
    <mergeCell ref="D64:D65"/>
    <mergeCell ref="E64:E65"/>
    <mergeCell ref="F64:F65"/>
    <mergeCell ref="G64:G65"/>
    <mergeCell ref="H64:H65"/>
    <mergeCell ref="I12:I13"/>
    <mergeCell ref="J12:J13"/>
    <mergeCell ref="A21:A24"/>
    <mergeCell ref="B21:B24"/>
    <mergeCell ref="C21:C24"/>
    <mergeCell ref="D21:D24"/>
    <mergeCell ref="E21:E24"/>
    <mergeCell ref="F21:F24"/>
    <mergeCell ref="G21:G24"/>
    <mergeCell ref="H21:H24"/>
    <mergeCell ref="H7:H9"/>
    <mergeCell ref="I7:I9"/>
    <mergeCell ref="J7:J9"/>
    <mergeCell ref="A12:A13"/>
    <mergeCell ref="C12:C13"/>
    <mergeCell ref="D12:D13"/>
    <mergeCell ref="E12:E13"/>
    <mergeCell ref="F12:F13"/>
    <mergeCell ref="G12:G13"/>
    <mergeCell ref="H12:H13"/>
    <mergeCell ref="F1:J1"/>
    <mergeCell ref="H3:J3"/>
    <mergeCell ref="A5:K5"/>
    <mergeCell ref="A7:A9"/>
    <mergeCell ref="B7:B9"/>
    <mergeCell ref="C7:C9"/>
    <mergeCell ref="D7:D9"/>
    <mergeCell ref="E7:E9"/>
    <mergeCell ref="F7:F9"/>
    <mergeCell ref="G7:G9"/>
  </mergeCells>
  <pageMargins left="0.70833333333333337" right="0.70833333333333337" top="0.55138888888888893" bottom="0.47222222222222221" header="0.51180555555555551" footer="0.51180555555555551"/>
  <pageSetup paperSize="9" scale="5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="90" zoomScaleNormal="90" workbookViewId="0">
      <selection activeCell="I10" sqref="I10"/>
    </sheetView>
  </sheetViews>
  <sheetFormatPr defaultRowHeight="12.75"/>
  <cols>
    <col min="1" max="1" width="7.85546875" customWidth="1"/>
    <col min="2" max="2" width="54.5703125" customWidth="1"/>
    <col min="3" max="3" width="16" customWidth="1"/>
    <col min="4" max="4" width="16.5703125" customWidth="1"/>
    <col min="5" max="5" width="0" hidden="1" customWidth="1"/>
    <col min="6" max="6" width="13.28515625" customWidth="1"/>
    <col min="7" max="7" width="9.140625" style="124" customWidth="1"/>
  </cols>
  <sheetData>
    <row r="1" spans="1:8" ht="15.75">
      <c r="C1" s="316" t="s">
        <v>421</v>
      </c>
      <c r="D1" s="316"/>
      <c r="E1" s="316"/>
      <c r="F1" s="316"/>
    </row>
    <row r="2" spans="1:8" ht="67.5" customHeight="1">
      <c r="A2" s="125"/>
      <c r="B2" s="125"/>
      <c r="C2" s="379" t="s">
        <v>645</v>
      </c>
      <c r="D2" s="379"/>
      <c r="E2" s="379"/>
      <c r="F2" s="379"/>
      <c r="G2" s="126"/>
    </row>
    <row r="3" spans="1:8" ht="6" customHeight="1">
      <c r="A3" s="125"/>
      <c r="B3" s="125"/>
      <c r="C3" s="127"/>
      <c r="D3" s="127"/>
      <c r="E3" s="4"/>
      <c r="F3" s="125"/>
      <c r="H3" s="128"/>
    </row>
    <row r="4" spans="1:8" ht="12.75" customHeight="1">
      <c r="A4" s="318" t="s">
        <v>614</v>
      </c>
      <c r="B4" s="318"/>
      <c r="C4" s="318"/>
      <c r="D4" s="318"/>
      <c r="E4" s="318"/>
      <c r="F4" s="318"/>
      <c r="H4" s="128"/>
    </row>
    <row r="5" spans="1:8" ht="18.75" customHeight="1">
      <c r="A5" s="318"/>
      <c r="B5" s="318"/>
      <c r="C5" s="318"/>
      <c r="D5" s="318"/>
      <c r="E5" s="318"/>
      <c r="F5" s="318"/>
      <c r="H5" s="128"/>
    </row>
    <row r="6" spans="1:8" ht="13.5" customHeight="1">
      <c r="A6" s="125"/>
      <c r="B6" s="129"/>
      <c r="C6" s="130"/>
      <c r="D6" s="130"/>
      <c r="E6" s="129"/>
      <c r="F6" s="131" t="s">
        <v>2</v>
      </c>
      <c r="H6" s="128"/>
    </row>
    <row r="7" spans="1:8" ht="67.5" customHeight="1">
      <c r="A7" s="132"/>
      <c r="B7" s="133" t="s">
        <v>422</v>
      </c>
      <c r="C7" s="134" t="s">
        <v>615</v>
      </c>
      <c r="D7" s="134" t="s">
        <v>616</v>
      </c>
      <c r="E7" s="135" t="s">
        <v>423</v>
      </c>
      <c r="F7" s="134" t="s">
        <v>424</v>
      </c>
      <c r="H7" s="128"/>
    </row>
    <row r="8" spans="1:8" ht="21" customHeight="1">
      <c r="A8" s="136" t="s">
        <v>425</v>
      </c>
      <c r="B8" s="137" t="s">
        <v>426</v>
      </c>
      <c r="C8" s="138">
        <f>SUM(C9:C14)</f>
        <v>25780</v>
      </c>
      <c r="D8" s="138">
        <f>SUM(D9:D14)</f>
        <v>20877.7</v>
      </c>
      <c r="E8" s="139">
        <f t="shared" ref="E8:E43" si="0">D8-C8</f>
        <v>-4902.2999999999993</v>
      </c>
      <c r="F8" s="140">
        <f t="shared" ref="F8:F20" si="1">SUM(D8/C8*100)</f>
        <v>80.984096198603567</v>
      </c>
      <c r="H8" s="128"/>
    </row>
    <row r="9" spans="1:8" ht="33.75" customHeight="1">
      <c r="A9" s="141" t="s">
        <v>427</v>
      </c>
      <c r="B9" s="142" t="s">
        <v>428</v>
      </c>
      <c r="C9" s="94">
        <v>1140.0999999999999</v>
      </c>
      <c r="D9" s="94">
        <v>1138.5999999999999</v>
      </c>
      <c r="E9" s="139">
        <f t="shared" si="0"/>
        <v>-1.5</v>
      </c>
      <c r="F9" s="140">
        <f t="shared" si="1"/>
        <v>99.868432593632136</v>
      </c>
      <c r="H9" s="128"/>
    </row>
    <row r="10" spans="1:8" ht="61.5" customHeight="1">
      <c r="A10" s="141" t="s">
        <v>429</v>
      </c>
      <c r="B10" s="143" t="s">
        <v>430</v>
      </c>
      <c r="C10" s="144">
        <v>6863.5</v>
      </c>
      <c r="D10" s="144">
        <v>6853.6</v>
      </c>
      <c r="E10" s="139">
        <f t="shared" si="0"/>
        <v>-9.8999999999996362</v>
      </c>
      <c r="F10" s="140">
        <f t="shared" si="1"/>
        <v>99.855758723683252</v>
      </c>
      <c r="G10" s="124">
        <f>D10/D44*100</f>
        <v>12.188988365185905</v>
      </c>
      <c r="H10" s="128"/>
    </row>
    <row r="11" spans="1:8" ht="48.75" customHeight="1">
      <c r="A11" s="141" t="s">
        <v>431</v>
      </c>
      <c r="B11" s="97" t="s">
        <v>432</v>
      </c>
      <c r="C11" s="144">
        <v>284</v>
      </c>
      <c r="D11" s="144">
        <v>284</v>
      </c>
      <c r="E11" s="139"/>
      <c r="F11" s="140">
        <f t="shared" si="1"/>
        <v>100</v>
      </c>
      <c r="H11" s="128"/>
    </row>
    <row r="12" spans="1:8" ht="16.5" customHeight="1">
      <c r="A12" s="141" t="s">
        <v>433</v>
      </c>
      <c r="B12" s="143" t="s">
        <v>168</v>
      </c>
      <c r="C12" s="145">
        <v>890</v>
      </c>
      <c r="D12" s="145">
        <v>890</v>
      </c>
      <c r="E12" s="139">
        <f t="shared" si="0"/>
        <v>0</v>
      </c>
      <c r="F12" s="146">
        <f t="shared" si="1"/>
        <v>100</v>
      </c>
      <c r="H12" s="128"/>
    </row>
    <row r="13" spans="1:8" ht="17.25" customHeight="1">
      <c r="A13" s="141" t="s">
        <v>434</v>
      </c>
      <c r="B13" s="143" t="s">
        <v>174</v>
      </c>
      <c r="C13" s="145">
        <v>50</v>
      </c>
      <c r="D13" s="145">
        <v>0</v>
      </c>
      <c r="E13" s="139">
        <f t="shared" si="0"/>
        <v>-50</v>
      </c>
      <c r="F13" s="146">
        <f t="shared" si="1"/>
        <v>0</v>
      </c>
      <c r="H13" s="128"/>
    </row>
    <row r="14" spans="1:8" ht="17.25" customHeight="1">
      <c r="A14" s="141" t="s">
        <v>435</v>
      </c>
      <c r="B14" s="143" t="s">
        <v>182</v>
      </c>
      <c r="C14" s="145">
        <v>16552.400000000001</v>
      </c>
      <c r="D14" s="145">
        <v>11711.5</v>
      </c>
      <c r="E14" s="139">
        <f t="shared" si="0"/>
        <v>-4840.9000000000015</v>
      </c>
      <c r="F14" s="146">
        <f t="shared" si="1"/>
        <v>70.754090041323309</v>
      </c>
      <c r="H14" s="128"/>
    </row>
    <row r="15" spans="1:8" ht="15" customHeight="1">
      <c r="A15" s="136" t="s">
        <v>436</v>
      </c>
      <c r="B15" s="147" t="s">
        <v>211</v>
      </c>
      <c r="C15" s="138">
        <f>SUM(C16:C17)</f>
        <v>443.5</v>
      </c>
      <c r="D15" s="138">
        <f>SUM(D16:D17)</f>
        <v>443.5</v>
      </c>
      <c r="E15" s="139">
        <f t="shared" si="0"/>
        <v>0</v>
      </c>
      <c r="F15" s="146">
        <f t="shared" si="1"/>
        <v>100</v>
      </c>
      <c r="H15" s="128"/>
    </row>
    <row r="16" spans="1:8" ht="15.75" customHeight="1">
      <c r="A16" s="141" t="s">
        <v>437</v>
      </c>
      <c r="B16" s="148" t="s">
        <v>438</v>
      </c>
      <c r="C16" s="149">
        <v>443.5</v>
      </c>
      <c r="D16" s="149">
        <v>443.5</v>
      </c>
      <c r="E16" s="139">
        <f t="shared" si="0"/>
        <v>0</v>
      </c>
      <c r="F16" s="146">
        <f t="shared" si="1"/>
        <v>100</v>
      </c>
      <c r="H16" s="128"/>
    </row>
    <row r="17" spans="1:8" ht="19.5" hidden="1" customHeight="1">
      <c r="A17" s="141" t="s">
        <v>439</v>
      </c>
      <c r="B17" s="150" t="s">
        <v>440</v>
      </c>
      <c r="C17" s="149"/>
      <c r="D17" s="149">
        <v>0</v>
      </c>
      <c r="E17" s="139">
        <f t="shared" si="0"/>
        <v>0</v>
      </c>
      <c r="F17" s="146" t="e">
        <f t="shared" si="1"/>
        <v>#DIV/0!</v>
      </c>
      <c r="H17" s="128"/>
    </row>
    <row r="18" spans="1:8" ht="30.75" customHeight="1">
      <c r="A18" s="136" t="s">
        <v>441</v>
      </c>
      <c r="B18" s="151" t="s">
        <v>218</v>
      </c>
      <c r="C18" s="152">
        <f>C19+C20</f>
        <v>80</v>
      </c>
      <c r="D18" s="152">
        <f>D19+D20</f>
        <v>80</v>
      </c>
      <c r="E18" s="153">
        <f t="shared" si="0"/>
        <v>0</v>
      </c>
      <c r="F18" s="140">
        <f t="shared" si="1"/>
        <v>100</v>
      </c>
      <c r="H18" s="128"/>
    </row>
    <row r="19" spans="1:8" ht="48" customHeight="1">
      <c r="A19" s="141" t="s">
        <v>442</v>
      </c>
      <c r="B19" s="154" t="s">
        <v>443</v>
      </c>
      <c r="C19" s="155">
        <v>5</v>
      </c>
      <c r="D19" s="155">
        <v>5</v>
      </c>
      <c r="E19" s="153">
        <f t="shared" si="0"/>
        <v>0</v>
      </c>
      <c r="F19" s="140">
        <f t="shared" si="1"/>
        <v>100</v>
      </c>
      <c r="H19" s="128"/>
    </row>
    <row r="20" spans="1:8" ht="33" customHeight="1">
      <c r="A20" s="141" t="s">
        <v>444</v>
      </c>
      <c r="B20" s="143" t="s">
        <v>445</v>
      </c>
      <c r="C20" s="155">
        <v>75</v>
      </c>
      <c r="D20" s="155">
        <v>75</v>
      </c>
      <c r="E20" s="153">
        <f t="shared" si="0"/>
        <v>0</v>
      </c>
      <c r="F20" s="140">
        <f t="shared" si="1"/>
        <v>100</v>
      </c>
      <c r="H20" s="128"/>
    </row>
    <row r="21" spans="1:8" ht="15.75">
      <c r="A21" s="136" t="s">
        <v>446</v>
      </c>
      <c r="B21" s="156" t="s">
        <v>239</v>
      </c>
      <c r="C21" s="152">
        <f>C23+C24+C22</f>
        <v>14763</v>
      </c>
      <c r="D21" s="152">
        <f>D23+D24+D22</f>
        <v>14615</v>
      </c>
      <c r="E21" s="153">
        <f t="shared" si="0"/>
        <v>-148</v>
      </c>
      <c r="F21" s="140">
        <f>SUM(D21/C21*100)</f>
        <v>98.997493734335833</v>
      </c>
      <c r="H21" s="128"/>
    </row>
    <row r="22" spans="1:8" ht="16.5" hidden="1">
      <c r="A22" s="141" t="s">
        <v>447</v>
      </c>
      <c r="B22" s="104" t="s">
        <v>240</v>
      </c>
      <c r="C22" s="155"/>
      <c r="D22" s="155"/>
      <c r="E22" s="157"/>
      <c r="F22" s="140"/>
      <c r="H22" s="128"/>
    </row>
    <row r="23" spans="1:8" ht="17.25" customHeight="1">
      <c r="A23" s="141" t="s">
        <v>448</v>
      </c>
      <c r="B23" s="143" t="s">
        <v>449</v>
      </c>
      <c r="C23" s="155">
        <v>14738.9</v>
      </c>
      <c r="D23" s="155">
        <v>14590.9</v>
      </c>
      <c r="E23" s="153">
        <f t="shared" si="0"/>
        <v>-148</v>
      </c>
      <c r="F23" s="140">
        <f t="shared" ref="F23:F44" si="2">SUM(D23/C23*100)</f>
        <v>98.995854507459853</v>
      </c>
      <c r="H23" s="128"/>
    </row>
    <row r="24" spans="1:8" ht="33.75" customHeight="1">
      <c r="A24" s="141" t="s">
        <v>450</v>
      </c>
      <c r="B24" s="143" t="s">
        <v>451</v>
      </c>
      <c r="C24" s="155">
        <v>24.1</v>
      </c>
      <c r="D24" s="155">
        <v>24.1</v>
      </c>
      <c r="E24" s="153">
        <f t="shared" si="0"/>
        <v>0</v>
      </c>
      <c r="F24" s="140">
        <f t="shared" si="2"/>
        <v>100</v>
      </c>
      <c r="H24" s="128"/>
    </row>
    <row r="25" spans="1:8" ht="17.25" customHeight="1">
      <c r="A25" s="136" t="s">
        <v>452</v>
      </c>
      <c r="B25" s="158" t="s">
        <v>453</v>
      </c>
      <c r="C25" s="152">
        <f>C26+C27</f>
        <v>8658</v>
      </c>
      <c r="D25" s="152">
        <f>D26+D27</f>
        <v>8658</v>
      </c>
      <c r="E25" s="153">
        <f t="shared" si="0"/>
        <v>0</v>
      </c>
      <c r="F25" s="140">
        <f t="shared" si="2"/>
        <v>100</v>
      </c>
      <c r="G25" s="124">
        <f>D25/D44*100</f>
        <v>15.398077107765198</v>
      </c>
      <c r="H25" s="128"/>
    </row>
    <row r="26" spans="1:8" ht="19.5" customHeight="1">
      <c r="A26" s="141" t="s">
        <v>454</v>
      </c>
      <c r="B26" s="159" t="s">
        <v>277</v>
      </c>
      <c r="C26" s="155">
        <v>1886.7</v>
      </c>
      <c r="D26" s="155">
        <v>1886.7</v>
      </c>
      <c r="E26" s="153">
        <f t="shared" si="0"/>
        <v>0</v>
      </c>
      <c r="F26" s="140">
        <f t="shared" si="2"/>
        <v>100</v>
      </c>
      <c r="H26" s="128"/>
    </row>
    <row r="27" spans="1:8" ht="19.5" customHeight="1">
      <c r="A27" s="141" t="s">
        <v>455</v>
      </c>
      <c r="B27" s="159" t="s">
        <v>281</v>
      </c>
      <c r="C27" s="155">
        <v>6771.3</v>
      </c>
      <c r="D27" s="155">
        <v>6771.3</v>
      </c>
      <c r="E27" s="153">
        <f t="shared" si="0"/>
        <v>0</v>
      </c>
      <c r="F27" s="140">
        <f t="shared" si="2"/>
        <v>100</v>
      </c>
      <c r="H27" s="128"/>
    </row>
    <row r="28" spans="1:8" ht="16.5" customHeight="1">
      <c r="A28" s="136" t="s">
        <v>456</v>
      </c>
      <c r="B28" s="158" t="s">
        <v>457</v>
      </c>
      <c r="C28" s="152">
        <f>C29+C30</f>
        <v>27.799999999999997</v>
      </c>
      <c r="D28" s="152">
        <f>D29+D30</f>
        <v>27.799999999999997</v>
      </c>
      <c r="E28" s="153">
        <f t="shared" si="0"/>
        <v>0</v>
      </c>
      <c r="F28" s="140">
        <f t="shared" si="2"/>
        <v>100</v>
      </c>
      <c r="H28" s="128"/>
    </row>
    <row r="29" spans="1:8" ht="16.5" customHeight="1">
      <c r="A29" s="141" t="s">
        <v>617</v>
      </c>
      <c r="B29" s="159" t="s">
        <v>596</v>
      </c>
      <c r="C29" s="155">
        <v>23.7</v>
      </c>
      <c r="D29" s="155">
        <v>23.7</v>
      </c>
      <c r="E29" s="153"/>
      <c r="F29" s="140"/>
      <c r="H29" s="128"/>
    </row>
    <row r="30" spans="1:8" ht="14.25" customHeight="1">
      <c r="A30" s="141" t="s">
        <v>458</v>
      </c>
      <c r="B30" s="159" t="s">
        <v>308</v>
      </c>
      <c r="C30" s="155">
        <v>4.0999999999999996</v>
      </c>
      <c r="D30" s="155">
        <v>4.0999999999999996</v>
      </c>
      <c r="E30" s="153">
        <f t="shared" si="0"/>
        <v>0</v>
      </c>
      <c r="F30" s="140">
        <f t="shared" si="2"/>
        <v>100</v>
      </c>
      <c r="H30" s="128"/>
    </row>
    <row r="31" spans="1:8" ht="20.25" customHeight="1">
      <c r="A31" s="136" t="s">
        <v>459</v>
      </c>
      <c r="B31" s="158" t="s">
        <v>460</v>
      </c>
      <c r="C31" s="152">
        <f>SUM(C32:C33)</f>
        <v>8607.8000000000011</v>
      </c>
      <c r="D31" s="152">
        <f>SUM(D32:D33)</f>
        <v>8599.9000000000015</v>
      </c>
      <c r="E31" s="153">
        <f t="shared" si="0"/>
        <v>-7.8999999999996362</v>
      </c>
      <c r="F31" s="140">
        <f t="shared" si="2"/>
        <v>99.908222774692717</v>
      </c>
      <c r="G31" s="124">
        <f>D31/D44*100</f>
        <v>15.294747438100018</v>
      </c>
      <c r="H31" s="128"/>
    </row>
    <row r="32" spans="1:8" ht="15.75" customHeight="1">
      <c r="A32" s="141" t="s">
        <v>461</v>
      </c>
      <c r="B32" s="159" t="s">
        <v>319</v>
      </c>
      <c r="C32" s="155">
        <v>8492.6</v>
      </c>
      <c r="D32" s="155">
        <v>8484.7000000000007</v>
      </c>
      <c r="E32" s="153">
        <f t="shared" si="0"/>
        <v>-7.8999999999996362</v>
      </c>
      <c r="F32" s="140">
        <f t="shared" si="2"/>
        <v>99.906977839530882</v>
      </c>
      <c r="H32" s="128"/>
    </row>
    <row r="33" spans="1:8" ht="18" customHeight="1">
      <c r="A33" s="141" t="s">
        <v>462</v>
      </c>
      <c r="B33" s="4" t="s">
        <v>463</v>
      </c>
      <c r="C33" s="155">
        <v>115.2</v>
      </c>
      <c r="D33" s="155">
        <v>115.2</v>
      </c>
      <c r="E33" s="153">
        <f t="shared" si="0"/>
        <v>0</v>
      </c>
      <c r="F33" s="140">
        <f t="shared" si="2"/>
        <v>100</v>
      </c>
      <c r="H33" s="128"/>
    </row>
    <row r="34" spans="1:8" ht="15.75" customHeight="1">
      <c r="A34" s="136">
        <v>1000</v>
      </c>
      <c r="B34" s="158" t="s">
        <v>464</v>
      </c>
      <c r="C34" s="152">
        <f>SUM(C35:C35)</f>
        <v>106.5</v>
      </c>
      <c r="D34" s="152">
        <f>SUM(D35:D35)</f>
        <v>93.4</v>
      </c>
      <c r="E34" s="153">
        <f t="shared" si="0"/>
        <v>-13.099999999999994</v>
      </c>
      <c r="F34" s="140">
        <f t="shared" si="2"/>
        <v>87.699530516431935</v>
      </c>
      <c r="H34" s="128"/>
    </row>
    <row r="35" spans="1:8" ht="15.75" customHeight="1">
      <c r="A35" s="141" t="s">
        <v>465</v>
      </c>
      <c r="B35" s="159" t="s">
        <v>368</v>
      </c>
      <c r="C35" s="155">
        <v>106.5</v>
      </c>
      <c r="D35" s="155">
        <v>93.4</v>
      </c>
      <c r="E35" s="153">
        <f t="shared" si="0"/>
        <v>-13.099999999999994</v>
      </c>
      <c r="F35" s="140">
        <f t="shared" si="2"/>
        <v>87.699530516431935</v>
      </c>
      <c r="H35" s="128"/>
    </row>
    <row r="36" spans="1:8" ht="19.5" customHeight="1">
      <c r="A36" s="136">
        <v>1100</v>
      </c>
      <c r="B36" s="158" t="s">
        <v>466</v>
      </c>
      <c r="C36" s="160">
        <f>SUM(C37:C38)</f>
        <v>2683.6</v>
      </c>
      <c r="D36" s="160">
        <f>SUM(D37:D38)</f>
        <v>2683.6</v>
      </c>
      <c r="E36" s="153">
        <f t="shared" si="0"/>
        <v>0</v>
      </c>
      <c r="F36" s="140">
        <f t="shared" si="2"/>
        <v>100</v>
      </c>
      <c r="H36" s="128"/>
    </row>
    <row r="37" spans="1:8" ht="16.5" customHeight="1">
      <c r="A37" s="141" t="s">
        <v>467</v>
      </c>
      <c r="B37" s="159" t="s">
        <v>468</v>
      </c>
      <c r="C37" s="144">
        <v>1179.0999999999999</v>
      </c>
      <c r="D37" s="144">
        <v>1179.0999999999999</v>
      </c>
      <c r="E37" s="153">
        <f>D37-C37</f>
        <v>0</v>
      </c>
      <c r="F37" s="140">
        <f>SUM(D37/C37*100)</f>
        <v>100</v>
      </c>
      <c r="H37" s="128"/>
    </row>
    <row r="38" spans="1:8" ht="15" customHeight="1">
      <c r="A38" s="141" t="s">
        <v>469</v>
      </c>
      <c r="B38" s="159" t="s">
        <v>400</v>
      </c>
      <c r="C38" s="161">
        <v>1504.5</v>
      </c>
      <c r="D38" s="161">
        <v>1504.5</v>
      </c>
      <c r="E38" s="153">
        <f t="shared" si="0"/>
        <v>0</v>
      </c>
      <c r="F38" s="140">
        <f>SUM(D38/C38*100)</f>
        <v>100</v>
      </c>
      <c r="H38" s="128"/>
    </row>
    <row r="39" spans="1:8" s="164" customFormat="1" ht="24" customHeight="1">
      <c r="A39" s="136" t="s">
        <v>470</v>
      </c>
      <c r="B39" s="158" t="s">
        <v>406</v>
      </c>
      <c r="C39" s="160">
        <f>SUM(C40:C41)</f>
        <v>144.5</v>
      </c>
      <c r="D39" s="160">
        <f>SUM(D40:D41)</f>
        <v>144.5</v>
      </c>
      <c r="E39" s="162">
        <f>SUM(E40:E41)</f>
        <v>0</v>
      </c>
      <c r="F39" s="140">
        <f>SUM(D39/C39*100)</f>
        <v>100</v>
      </c>
      <c r="G39" s="163"/>
      <c r="H39" s="163"/>
    </row>
    <row r="40" spans="1:8" ht="21" hidden="1" customHeight="1">
      <c r="A40" s="141" t="s">
        <v>471</v>
      </c>
      <c r="B40" s="159" t="s">
        <v>472</v>
      </c>
      <c r="C40" s="161"/>
      <c r="D40" s="161"/>
      <c r="E40" s="153">
        <f t="shared" si="0"/>
        <v>0</v>
      </c>
      <c r="F40" s="140" t="e">
        <f t="shared" si="2"/>
        <v>#DIV/0!</v>
      </c>
      <c r="H40" s="128"/>
    </row>
    <row r="41" spans="1:8" ht="31.5" customHeight="1">
      <c r="A41" s="141" t="s">
        <v>473</v>
      </c>
      <c r="B41" s="159" t="s">
        <v>407</v>
      </c>
      <c r="C41" s="161">
        <v>144.5</v>
      </c>
      <c r="D41" s="161">
        <v>144.5</v>
      </c>
      <c r="E41" s="153">
        <f t="shared" si="0"/>
        <v>0</v>
      </c>
      <c r="F41" s="140">
        <f t="shared" si="2"/>
        <v>100</v>
      </c>
      <c r="H41" s="128"/>
    </row>
    <row r="42" spans="1:8" s="164" customFormat="1" ht="30.75" customHeight="1">
      <c r="A42" s="136" t="s">
        <v>474</v>
      </c>
      <c r="B42" s="158" t="s">
        <v>411</v>
      </c>
      <c r="C42" s="160">
        <f>SUM(C43)</f>
        <v>403.3</v>
      </c>
      <c r="D42" s="160">
        <f>SUM(D43)</f>
        <v>4.4000000000000004</v>
      </c>
      <c r="E42" s="153">
        <f t="shared" si="0"/>
        <v>-398.90000000000003</v>
      </c>
      <c r="F42" s="140">
        <f t="shared" si="2"/>
        <v>1.0909992561368709</v>
      </c>
      <c r="G42" s="163"/>
      <c r="H42" s="163"/>
    </row>
    <row r="43" spans="1:8" ht="33" customHeight="1">
      <c r="A43" s="141" t="s">
        <v>475</v>
      </c>
      <c r="B43" s="159" t="s">
        <v>476</v>
      </c>
      <c r="C43" s="161">
        <v>403.3</v>
      </c>
      <c r="D43" s="161">
        <v>4.4000000000000004</v>
      </c>
      <c r="E43" s="153">
        <f t="shared" si="0"/>
        <v>-398.90000000000003</v>
      </c>
      <c r="F43" s="140">
        <f t="shared" si="2"/>
        <v>1.0909992561368709</v>
      </c>
      <c r="H43" s="128"/>
    </row>
    <row r="44" spans="1:8" ht="16.5" customHeight="1">
      <c r="A44" s="136" t="s">
        <v>477</v>
      </c>
      <c r="B44" s="158" t="s">
        <v>478</v>
      </c>
      <c r="C44" s="165">
        <f>C8+C15+C18+C21+C25+C28+C31+C34+C36+C39+C42</f>
        <v>61698.000000000007</v>
      </c>
      <c r="D44" s="165">
        <f>D8+D15+D18+D21+D25+D31+D34+D36+D28+D39+D42</f>
        <v>56227.8</v>
      </c>
      <c r="E44" s="166">
        <f>E8+E15+E18+E21+E25+E31+E34+E36+E28+E39+E42</f>
        <v>-5470.1999999999989</v>
      </c>
      <c r="F44" s="140">
        <f t="shared" si="2"/>
        <v>91.133910337450146</v>
      </c>
      <c r="H44" s="128"/>
    </row>
    <row r="45" spans="1:8" s="76" customFormat="1" ht="9" customHeight="1">
      <c r="G45" s="167"/>
    </row>
    <row r="46" spans="1:8" s="76" customFormat="1" ht="24.75" customHeight="1">
      <c r="A46" s="168"/>
      <c r="B46" s="168"/>
      <c r="C46" s="168"/>
      <c r="D46" s="169"/>
      <c r="E46" s="170"/>
      <c r="F46" s="170"/>
      <c r="G46" s="167"/>
    </row>
    <row r="47" spans="1:8" s="175" customFormat="1" ht="24.75" customHeight="1">
      <c r="A47" s="380" t="s">
        <v>100</v>
      </c>
      <c r="B47" s="380"/>
      <c r="C47" s="171"/>
      <c r="D47" s="172"/>
      <c r="E47" s="173"/>
      <c r="F47" s="171" t="s">
        <v>101</v>
      </c>
      <c r="G47" s="174"/>
    </row>
    <row r="48" spans="1:8" ht="24.75" customHeight="1">
      <c r="A48" s="176"/>
      <c r="B48" s="176"/>
      <c r="C48" s="176"/>
      <c r="D48" s="176"/>
      <c r="E48" s="176"/>
      <c r="F48" s="176"/>
    </row>
    <row r="49" spans="1:6" ht="24.75" customHeight="1">
      <c r="A49" s="381"/>
      <c r="B49" s="381"/>
      <c r="C49" s="125"/>
      <c r="D49" s="125"/>
      <c r="E49" s="125"/>
      <c r="F49" s="125"/>
    </row>
    <row r="50" spans="1:6" ht="24.75" customHeight="1"/>
    <row r="51" spans="1:6" ht="24.75" customHeight="1"/>
    <row r="52" spans="1:6" ht="24.75" customHeight="1"/>
    <row r="53" spans="1:6" ht="24.75" customHeight="1"/>
    <row r="54" spans="1:6" ht="24.75" customHeight="1"/>
    <row r="55" spans="1:6" ht="24.75" customHeight="1"/>
  </sheetData>
  <sheetProtection selectLockedCells="1" selectUnlockedCells="1"/>
  <mergeCells count="5">
    <mergeCell ref="C1:F1"/>
    <mergeCell ref="C2:F2"/>
    <mergeCell ref="A4:F5"/>
    <mergeCell ref="A47:B47"/>
    <mergeCell ref="A49:B49"/>
  </mergeCells>
  <pageMargins left="0.7" right="0.7" top="0.75" bottom="0.75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zoomScale="90" zoomScaleNormal="90" workbookViewId="0">
      <selection activeCell="C3" sqref="C3:E3"/>
    </sheetView>
  </sheetViews>
  <sheetFormatPr defaultRowHeight="12.75"/>
  <cols>
    <col min="1" max="1" width="31.85546875" style="177" customWidth="1"/>
    <col min="2" max="2" width="44.140625" customWidth="1"/>
    <col min="3" max="3" width="17.85546875" style="49" customWidth="1"/>
    <col min="4" max="4" width="17.5703125" customWidth="1"/>
    <col min="5" max="5" width="4" customWidth="1"/>
  </cols>
  <sheetData>
    <row r="2" spans="1:7" ht="30" customHeight="1">
      <c r="C2" s="382" t="s">
        <v>479</v>
      </c>
      <c r="D2" s="382"/>
      <c r="E2" s="382"/>
      <c r="F2" s="131"/>
      <c r="G2" s="178"/>
    </row>
    <row r="3" spans="1:7" ht="67.5" customHeight="1">
      <c r="A3" s="179"/>
      <c r="B3" s="125"/>
      <c r="C3" s="317" t="s">
        <v>644</v>
      </c>
      <c r="D3" s="317"/>
      <c r="E3" s="317"/>
      <c r="F3" s="2"/>
      <c r="G3" s="180"/>
    </row>
    <row r="5" spans="1:7" ht="39" customHeight="1">
      <c r="A5" s="383" t="s">
        <v>631</v>
      </c>
      <c r="B5" s="383"/>
      <c r="C5" s="383"/>
      <c r="D5" s="383"/>
    </row>
    <row r="7" spans="1:7" ht="15.75">
      <c r="D7" s="131" t="s">
        <v>2</v>
      </c>
    </row>
    <row r="8" spans="1:7" ht="87" customHeight="1">
      <c r="A8" s="181" t="s">
        <v>480</v>
      </c>
      <c r="B8" s="181" t="s">
        <v>481</v>
      </c>
      <c r="C8" s="182" t="s">
        <v>621</v>
      </c>
      <c r="D8" s="181" t="s">
        <v>642</v>
      </c>
    </row>
    <row r="9" spans="1:7" ht="15" customHeight="1">
      <c r="A9" s="181">
        <v>1</v>
      </c>
      <c r="B9" s="181">
        <v>2</v>
      </c>
      <c r="C9" s="183">
        <v>3</v>
      </c>
      <c r="D9" s="184">
        <v>4</v>
      </c>
    </row>
    <row r="10" spans="1:7" ht="34.5" customHeight="1">
      <c r="A10" s="181"/>
      <c r="B10" s="185" t="s">
        <v>482</v>
      </c>
      <c r="C10" s="186">
        <f>C11</f>
        <v>9517.1</v>
      </c>
      <c r="D10" s="186">
        <f>D11</f>
        <v>1809</v>
      </c>
    </row>
    <row r="11" spans="1:7" ht="34.5" customHeight="1">
      <c r="A11" s="187"/>
      <c r="B11" s="185" t="s">
        <v>483</v>
      </c>
      <c r="C11" s="188">
        <v>9517.1</v>
      </c>
      <c r="D11" s="188">
        <v>1809</v>
      </c>
    </row>
    <row r="12" spans="1:7" ht="14.25" customHeight="1">
      <c r="A12" s="187"/>
      <c r="B12" s="189" t="s">
        <v>484</v>
      </c>
      <c r="C12" s="190"/>
      <c r="D12" s="191"/>
    </row>
    <row r="13" spans="1:7" ht="34.5" hidden="1" customHeight="1">
      <c r="A13" s="187" t="s">
        <v>485</v>
      </c>
      <c r="B13" s="189" t="s">
        <v>486</v>
      </c>
      <c r="C13" s="192">
        <f>C17+C14</f>
        <v>0</v>
      </c>
      <c r="D13" s="192">
        <f>D17+D14</f>
        <v>0</v>
      </c>
    </row>
    <row r="14" spans="1:7" ht="15" hidden="1" customHeight="1">
      <c r="A14" s="384" t="s">
        <v>487</v>
      </c>
      <c r="B14" s="385" t="s">
        <v>488</v>
      </c>
      <c r="C14" s="386">
        <f>C16</f>
        <v>0</v>
      </c>
      <c r="D14" s="386">
        <f>D16</f>
        <v>0</v>
      </c>
    </row>
    <row r="15" spans="1:7" ht="20.25" hidden="1" customHeight="1">
      <c r="A15" s="384"/>
      <c r="B15" s="385"/>
      <c r="C15" s="386"/>
      <c r="D15" s="386"/>
    </row>
    <row r="16" spans="1:7" ht="47.25" hidden="1" customHeight="1">
      <c r="A16" s="187" t="s">
        <v>489</v>
      </c>
      <c r="B16" s="193" t="s">
        <v>490</v>
      </c>
      <c r="C16" s="191">
        <v>0</v>
      </c>
      <c r="D16" s="191">
        <v>0</v>
      </c>
    </row>
    <row r="17" spans="1:4" ht="47.25" hidden="1" customHeight="1">
      <c r="A17" s="187" t="s">
        <v>491</v>
      </c>
      <c r="B17" s="193" t="s">
        <v>492</v>
      </c>
      <c r="C17" s="191">
        <v>0</v>
      </c>
      <c r="D17" s="191">
        <v>0</v>
      </c>
    </row>
    <row r="18" spans="1:4" ht="49.5" hidden="1" customHeight="1">
      <c r="A18" s="187" t="s">
        <v>493</v>
      </c>
      <c r="B18" s="193" t="s">
        <v>494</v>
      </c>
      <c r="C18" s="191"/>
      <c r="D18" s="191"/>
    </row>
    <row r="19" spans="1:4" ht="50.25" customHeight="1">
      <c r="A19" s="9" t="s">
        <v>485</v>
      </c>
      <c r="B19" s="189" t="s">
        <v>626</v>
      </c>
      <c r="C19" s="191">
        <f>C20+C22</f>
        <v>2500</v>
      </c>
      <c r="D19" s="191">
        <f>D20+D22</f>
        <v>2500</v>
      </c>
    </row>
    <row r="20" spans="1:4" ht="41.25" customHeight="1">
      <c r="A20" s="187" t="s">
        <v>627</v>
      </c>
      <c r="B20" s="193" t="s">
        <v>488</v>
      </c>
      <c r="C20" s="191">
        <f>C21</f>
        <v>2500</v>
      </c>
      <c r="D20" s="191">
        <f>D21</f>
        <v>2500</v>
      </c>
    </row>
    <row r="21" spans="1:4" ht="48.75" customHeight="1">
      <c r="A21" s="187" t="s">
        <v>628</v>
      </c>
      <c r="B21" s="193" t="s">
        <v>490</v>
      </c>
      <c r="C21" s="191">
        <v>2500</v>
      </c>
      <c r="D21" s="191">
        <v>2500</v>
      </c>
    </row>
    <row r="22" spans="1:4" ht="48.75" customHeight="1">
      <c r="A22" s="187" t="s">
        <v>629</v>
      </c>
      <c r="B22" s="193" t="s">
        <v>492</v>
      </c>
      <c r="C22" s="191">
        <v>0</v>
      </c>
      <c r="D22" s="191">
        <v>0</v>
      </c>
    </row>
    <row r="23" spans="1:4" ht="48.75" customHeight="1">
      <c r="A23" s="187" t="s">
        <v>630</v>
      </c>
      <c r="B23" s="193" t="s">
        <v>494</v>
      </c>
      <c r="C23" s="191">
        <v>0</v>
      </c>
      <c r="D23" s="191">
        <v>0</v>
      </c>
    </row>
    <row r="24" spans="1:4" ht="34.5" customHeight="1">
      <c r="A24" s="194" t="s">
        <v>495</v>
      </c>
      <c r="B24" s="195" t="s">
        <v>496</v>
      </c>
      <c r="C24" s="196">
        <f>C29+C25</f>
        <v>7017.1000000000058</v>
      </c>
      <c r="D24" s="197">
        <f>D29+D25</f>
        <v>-691</v>
      </c>
    </row>
    <row r="25" spans="1:4" ht="34.5" customHeight="1">
      <c r="A25" s="198" t="s">
        <v>497</v>
      </c>
      <c r="B25" s="199" t="s">
        <v>498</v>
      </c>
      <c r="C25" s="188">
        <f t="shared" ref="C25:D27" si="0">C26</f>
        <v>-54705.7</v>
      </c>
      <c r="D25" s="188">
        <f t="shared" si="0"/>
        <v>-58263.7</v>
      </c>
    </row>
    <row r="26" spans="1:4" ht="34.5" customHeight="1">
      <c r="A26" s="198" t="s">
        <v>499</v>
      </c>
      <c r="B26" s="199" t="s">
        <v>500</v>
      </c>
      <c r="C26" s="200">
        <f t="shared" si="0"/>
        <v>-54705.7</v>
      </c>
      <c r="D26" s="200">
        <f t="shared" si="0"/>
        <v>-58263.7</v>
      </c>
    </row>
    <row r="27" spans="1:4" ht="34.5" customHeight="1">
      <c r="A27" s="198" t="s">
        <v>501</v>
      </c>
      <c r="B27" s="199" t="s">
        <v>502</v>
      </c>
      <c r="C27" s="200">
        <f t="shared" si="0"/>
        <v>-54705.7</v>
      </c>
      <c r="D27" s="200">
        <f t="shared" si="0"/>
        <v>-58263.7</v>
      </c>
    </row>
    <row r="28" spans="1:4" ht="34.5" customHeight="1">
      <c r="A28" s="198" t="s">
        <v>503</v>
      </c>
      <c r="B28" s="199" t="s">
        <v>504</v>
      </c>
      <c r="C28" s="200">
        <v>-54705.7</v>
      </c>
      <c r="D28" s="200">
        <v>-58263.7</v>
      </c>
    </row>
    <row r="29" spans="1:4" ht="24.75" customHeight="1">
      <c r="A29" s="198" t="s">
        <v>505</v>
      </c>
      <c r="B29" s="199" t="s">
        <v>506</v>
      </c>
      <c r="C29" s="200">
        <f t="shared" ref="C29:D31" si="1">C30</f>
        <v>61722.8</v>
      </c>
      <c r="D29" s="200">
        <f t="shared" si="1"/>
        <v>57572.7</v>
      </c>
    </row>
    <row r="30" spans="1:4" ht="33" customHeight="1">
      <c r="A30" s="198" t="s">
        <v>507</v>
      </c>
      <c r="B30" s="199" t="s">
        <v>508</v>
      </c>
      <c r="C30" s="200">
        <f t="shared" si="1"/>
        <v>61722.8</v>
      </c>
      <c r="D30" s="200">
        <f t="shared" si="1"/>
        <v>57572.7</v>
      </c>
    </row>
    <row r="31" spans="1:4" ht="34.5" customHeight="1">
      <c r="A31" s="198" t="s">
        <v>509</v>
      </c>
      <c r="B31" s="199" t="s">
        <v>510</v>
      </c>
      <c r="C31" s="200">
        <f t="shared" si="1"/>
        <v>61722.8</v>
      </c>
      <c r="D31" s="200">
        <f t="shared" si="1"/>
        <v>57572.7</v>
      </c>
    </row>
    <row r="32" spans="1:4" ht="34.5" customHeight="1">
      <c r="A32" s="198" t="s">
        <v>511</v>
      </c>
      <c r="B32" s="199" t="s">
        <v>512</v>
      </c>
      <c r="C32" s="200">
        <v>61722.8</v>
      </c>
      <c r="D32" s="200">
        <v>57572.7</v>
      </c>
    </row>
    <row r="36" spans="1:7" s="175" customFormat="1" ht="24.75" customHeight="1">
      <c r="A36" s="380" t="s">
        <v>100</v>
      </c>
      <c r="B36" s="380"/>
      <c r="C36" s="171"/>
      <c r="D36" s="171" t="s">
        <v>101</v>
      </c>
      <c r="E36" s="173"/>
      <c r="G36" s="173"/>
    </row>
  </sheetData>
  <sheetProtection selectLockedCells="1" selectUnlockedCells="1"/>
  <mergeCells count="8">
    <mergeCell ref="A36:B36"/>
    <mergeCell ref="C2:E2"/>
    <mergeCell ref="C3:E3"/>
    <mergeCell ref="A5:D5"/>
    <mergeCell ref="A14:A15"/>
    <mergeCell ref="B14:B15"/>
    <mergeCell ref="C14:C15"/>
    <mergeCell ref="D14:D15"/>
  </mergeCells>
  <pageMargins left="0.7" right="0.7" top="0.75" bottom="0.75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="90" zoomScaleNormal="90" workbookViewId="0">
      <selection activeCell="C3" sqref="C3:E3"/>
    </sheetView>
  </sheetViews>
  <sheetFormatPr defaultRowHeight="12.75"/>
  <cols>
    <col min="1" max="1" width="12.28515625" customWidth="1"/>
    <col min="2" max="2" width="73.85546875" customWidth="1"/>
    <col min="3" max="3" width="16.7109375" style="201" customWidth="1"/>
    <col min="4" max="4" width="14.85546875" style="201" customWidth="1"/>
    <col min="5" max="5" width="14.140625" customWidth="1"/>
    <col min="6" max="6" width="0" hidden="1" customWidth="1"/>
    <col min="7" max="7" width="5.5703125" customWidth="1"/>
    <col min="8" max="8" width="0" hidden="1" customWidth="1"/>
  </cols>
  <sheetData>
    <row r="2" spans="1:9" ht="21" customHeight="1">
      <c r="C2" s="382" t="s">
        <v>513</v>
      </c>
      <c r="D2" s="382"/>
      <c r="E2" s="382"/>
    </row>
    <row r="3" spans="1:9" s="204" customFormat="1" ht="101.25" customHeight="1">
      <c r="A3" s="202"/>
      <c r="B3" s="202"/>
      <c r="C3" s="317" t="s">
        <v>644</v>
      </c>
      <c r="D3" s="317"/>
      <c r="E3" s="317"/>
      <c r="F3" s="203"/>
      <c r="G3" s="203"/>
      <c r="H3" s="203"/>
      <c r="I3" s="203"/>
    </row>
    <row r="4" spans="1:9" ht="16.5" hidden="1" customHeight="1">
      <c r="A4" s="125"/>
      <c r="B4" s="125"/>
      <c r="C4" s="205"/>
      <c r="D4" s="205"/>
      <c r="E4" s="206"/>
      <c r="F4" s="206"/>
      <c r="G4" s="206"/>
      <c r="H4" s="206"/>
      <c r="I4" s="2"/>
    </row>
    <row r="5" spans="1:9" ht="29.25" hidden="1" customHeight="1">
      <c r="A5" s="125"/>
      <c r="B5" s="125"/>
      <c r="C5" s="205"/>
      <c r="D5" s="205"/>
      <c r="E5" s="127"/>
      <c r="F5" s="127"/>
      <c r="G5" s="4"/>
      <c r="H5" s="125"/>
    </row>
    <row r="6" spans="1:9" s="202" customFormat="1" ht="28.5" customHeight="1">
      <c r="A6" s="387" t="s">
        <v>625</v>
      </c>
      <c r="B6" s="387"/>
      <c r="C6" s="387"/>
      <c r="D6" s="387"/>
      <c r="E6" s="387"/>
      <c r="F6" s="387"/>
      <c r="G6" s="387"/>
      <c r="H6" s="387"/>
    </row>
    <row r="7" spans="1:9" s="202" customFormat="1" ht="19.5" customHeight="1">
      <c r="A7" s="387"/>
      <c r="B7" s="387"/>
      <c r="C7" s="387"/>
      <c r="D7" s="387"/>
      <c r="E7" s="387"/>
      <c r="F7" s="387"/>
      <c r="G7" s="387"/>
      <c r="H7" s="387"/>
    </row>
    <row r="8" spans="1:9" ht="27.75" customHeight="1">
      <c r="A8" s="125"/>
      <c r="B8" s="129"/>
      <c r="C8" s="207"/>
      <c r="D8" s="207"/>
      <c r="E8" s="208" t="s">
        <v>2</v>
      </c>
      <c r="F8" s="130"/>
      <c r="G8" s="129"/>
      <c r="H8" s="131" t="s">
        <v>514</v>
      </c>
    </row>
    <row r="9" spans="1:9" ht="39.75" customHeight="1">
      <c r="A9" s="209" t="s">
        <v>515</v>
      </c>
      <c r="B9" s="9" t="s">
        <v>120</v>
      </c>
      <c r="C9" s="210" t="s">
        <v>623</v>
      </c>
      <c r="D9" s="210" t="s">
        <v>622</v>
      </c>
      <c r="E9" s="210" t="s">
        <v>516</v>
      </c>
      <c r="F9" s="211"/>
      <c r="G9" s="211"/>
      <c r="H9" s="212"/>
    </row>
    <row r="10" spans="1:9" ht="33" customHeight="1">
      <c r="A10" s="213">
        <v>1</v>
      </c>
      <c r="B10" s="214" t="s">
        <v>183</v>
      </c>
      <c r="C10" s="302">
        <v>130</v>
      </c>
      <c r="D10" s="302">
        <v>130</v>
      </c>
      <c r="E10" s="215">
        <f>D10/C10*100</f>
        <v>100</v>
      </c>
      <c r="F10" s="216"/>
      <c r="G10" s="217"/>
      <c r="H10" s="217"/>
    </row>
    <row r="11" spans="1:9" s="307" customFormat="1" ht="32.25" hidden="1" customHeight="1">
      <c r="A11" s="303">
        <v>2</v>
      </c>
      <c r="B11" s="304" t="s">
        <v>189</v>
      </c>
      <c r="C11" s="302"/>
      <c r="D11" s="302"/>
      <c r="E11" s="305"/>
      <c r="F11" s="306"/>
      <c r="G11" s="306"/>
      <c r="H11" s="306"/>
    </row>
    <row r="12" spans="1:9" ht="64.5" customHeight="1">
      <c r="A12" s="213">
        <v>3</v>
      </c>
      <c r="B12" s="214" t="s">
        <v>192</v>
      </c>
      <c r="C12" s="302">
        <v>3025.9</v>
      </c>
      <c r="D12" s="302">
        <v>1025.8</v>
      </c>
      <c r="E12" s="215">
        <f t="shared" ref="E12:E31" si="0">D12/C12*100</f>
        <v>33.900657655573546</v>
      </c>
      <c r="F12" s="218"/>
      <c r="G12" s="125"/>
      <c r="H12" s="125"/>
    </row>
    <row r="13" spans="1:9" ht="39" customHeight="1">
      <c r="A13" s="213">
        <v>4</v>
      </c>
      <c r="B13" s="214" t="s">
        <v>517</v>
      </c>
      <c r="C13" s="302">
        <v>5</v>
      </c>
      <c r="D13" s="302">
        <v>5</v>
      </c>
      <c r="E13" s="215">
        <f t="shared" si="0"/>
        <v>100</v>
      </c>
      <c r="F13" s="218"/>
      <c r="G13" s="125"/>
      <c r="H13" s="125"/>
    </row>
    <row r="14" spans="1:9" ht="66.75" customHeight="1">
      <c r="A14" s="213">
        <v>5</v>
      </c>
      <c r="B14" s="214" t="s">
        <v>632</v>
      </c>
      <c r="C14" s="302">
        <v>5</v>
      </c>
      <c r="D14" s="302">
        <v>5</v>
      </c>
      <c r="E14" s="215">
        <f>D14/C14*100</f>
        <v>100</v>
      </c>
      <c r="F14" s="125"/>
      <c r="G14" s="125"/>
      <c r="H14" s="125"/>
    </row>
    <row r="15" spans="1:9" ht="48" customHeight="1">
      <c r="A15" s="213">
        <v>6</v>
      </c>
      <c r="B15" s="214" t="s">
        <v>518</v>
      </c>
      <c r="C15" s="302">
        <v>70</v>
      </c>
      <c r="D15" s="302">
        <v>70</v>
      </c>
      <c r="E15" s="215">
        <f t="shared" si="0"/>
        <v>100</v>
      </c>
    </row>
    <row r="16" spans="1:9" ht="48" customHeight="1">
      <c r="A16" s="213">
        <v>7</v>
      </c>
      <c r="B16" s="219" t="s">
        <v>260</v>
      </c>
      <c r="C16" s="302">
        <v>20</v>
      </c>
      <c r="D16" s="302">
        <v>20</v>
      </c>
      <c r="E16" s="215">
        <f t="shared" si="0"/>
        <v>100</v>
      </c>
    </row>
    <row r="17" spans="1:5" ht="66" customHeight="1">
      <c r="A17" s="213">
        <v>8</v>
      </c>
      <c r="B17" s="219" t="s">
        <v>519</v>
      </c>
      <c r="C17" s="308">
        <v>14739</v>
      </c>
      <c r="D17" s="308">
        <v>14591</v>
      </c>
      <c r="E17" s="215">
        <f t="shared" si="0"/>
        <v>98.995861320306659</v>
      </c>
    </row>
    <row r="18" spans="1:5" s="280" customFormat="1" ht="69" customHeight="1">
      <c r="A18" s="309">
        <v>9</v>
      </c>
      <c r="B18" s="310" t="s">
        <v>633</v>
      </c>
      <c r="C18" s="308">
        <v>2703.2</v>
      </c>
      <c r="D18" s="308">
        <v>2695</v>
      </c>
      <c r="E18" s="311">
        <f t="shared" si="0"/>
        <v>99.696655815329976</v>
      </c>
    </row>
    <row r="19" spans="1:5" ht="51.75" customHeight="1">
      <c r="A19" s="213">
        <v>10</v>
      </c>
      <c r="B19" s="219" t="s">
        <v>520</v>
      </c>
      <c r="C19" s="308">
        <v>4.0999999999999996</v>
      </c>
      <c r="D19" s="308">
        <v>4.0999999999999996</v>
      </c>
      <c r="E19" s="215">
        <f t="shared" si="0"/>
        <v>100</v>
      </c>
    </row>
    <row r="20" spans="1:5" s="280" customFormat="1" ht="37.5" customHeight="1">
      <c r="A20" s="309">
        <v>11</v>
      </c>
      <c r="B20" s="312" t="s">
        <v>634</v>
      </c>
      <c r="C20" s="302">
        <v>5</v>
      </c>
      <c r="D20" s="302">
        <v>5</v>
      </c>
      <c r="E20" s="311">
        <f t="shared" si="0"/>
        <v>100</v>
      </c>
    </row>
    <row r="21" spans="1:5" s="280" customFormat="1" ht="33.75" customHeight="1">
      <c r="A21" s="309">
        <v>12</v>
      </c>
      <c r="B21" s="312" t="s">
        <v>635</v>
      </c>
      <c r="C21" s="302">
        <v>1886.7</v>
      </c>
      <c r="D21" s="302">
        <v>1886.7</v>
      </c>
      <c r="E21" s="311">
        <f t="shared" si="0"/>
        <v>100</v>
      </c>
    </row>
    <row r="22" spans="1:5" ht="47.25">
      <c r="A22" s="213">
        <v>13</v>
      </c>
      <c r="B22" s="221" t="s">
        <v>521</v>
      </c>
      <c r="C22" s="308">
        <v>6771.3</v>
      </c>
      <c r="D22" s="308">
        <v>6771.3</v>
      </c>
      <c r="E22" s="215">
        <f t="shared" si="0"/>
        <v>100</v>
      </c>
    </row>
    <row r="23" spans="1:5" s="280" customFormat="1" ht="30.75" customHeight="1">
      <c r="A23" s="309">
        <v>14</v>
      </c>
      <c r="B23" s="310" t="s">
        <v>636</v>
      </c>
      <c r="C23" s="308">
        <v>23.7</v>
      </c>
      <c r="D23" s="308">
        <v>23.7</v>
      </c>
      <c r="E23" s="311">
        <f t="shared" si="0"/>
        <v>100</v>
      </c>
    </row>
    <row r="24" spans="1:5" ht="31.5">
      <c r="A24" s="213">
        <v>15</v>
      </c>
      <c r="B24" s="221" t="s">
        <v>313</v>
      </c>
      <c r="C24" s="308">
        <v>4.0999999999999996</v>
      </c>
      <c r="D24" s="308">
        <v>4.0999999999999996</v>
      </c>
      <c r="E24" s="215">
        <f t="shared" si="0"/>
        <v>100</v>
      </c>
    </row>
    <row r="25" spans="1:5" ht="15.75">
      <c r="A25" s="213">
        <v>16</v>
      </c>
      <c r="B25" s="221" t="s">
        <v>316</v>
      </c>
      <c r="C25" s="308">
        <v>8608</v>
      </c>
      <c r="D25" s="308">
        <v>8599.6</v>
      </c>
      <c r="E25" s="215">
        <f t="shared" si="0"/>
        <v>99.902416356877339</v>
      </c>
    </row>
    <row r="26" spans="1:5" ht="48.75" customHeight="1">
      <c r="A26" s="213">
        <v>17</v>
      </c>
      <c r="B26" s="222" t="s">
        <v>522</v>
      </c>
      <c r="C26" s="308">
        <v>2683.6</v>
      </c>
      <c r="D26" s="308">
        <v>2683.6</v>
      </c>
      <c r="E26" s="215">
        <f t="shared" si="0"/>
        <v>100</v>
      </c>
    </row>
    <row r="27" spans="1:5" s="307" customFormat="1" ht="18" hidden="1" customHeight="1">
      <c r="A27" s="303">
        <v>18</v>
      </c>
      <c r="B27" s="313" t="s">
        <v>523</v>
      </c>
      <c r="C27" s="308"/>
      <c r="D27" s="308"/>
      <c r="E27" s="305"/>
    </row>
    <row r="28" spans="1:5" ht="33" hidden="1" customHeight="1">
      <c r="A28" s="213"/>
      <c r="B28" s="222" t="s">
        <v>524</v>
      </c>
      <c r="C28" s="308">
        <v>0</v>
      </c>
      <c r="D28" s="308">
        <v>0</v>
      </c>
      <c r="E28" s="215" t="e">
        <f t="shared" si="0"/>
        <v>#DIV/0!</v>
      </c>
    </row>
    <row r="29" spans="1:5" ht="33" customHeight="1">
      <c r="A29" s="213">
        <v>19</v>
      </c>
      <c r="B29" s="222" t="s">
        <v>525</v>
      </c>
      <c r="C29" s="308">
        <v>144.4</v>
      </c>
      <c r="D29" s="308">
        <v>144.4</v>
      </c>
      <c r="E29" s="215">
        <f t="shared" si="0"/>
        <v>100</v>
      </c>
    </row>
    <row r="30" spans="1:5" ht="33" hidden="1" customHeight="1">
      <c r="A30" s="213">
        <v>20</v>
      </c>
      <c r="B30" s="222" t="s">
        <v>279</v>
      </c>
      <c r="C30" s="220"/>
      <c r="D30" s="220"/>
      <c r="E30" s="215" t="e">
        <f t="shared" si="0"/>
        <v>#DIV/0!</v>
      </c>
    </row>
    <row r="31" spans="1:5" ht="15.75">
      <c r="A31" s="223"/>
      <c r="B31" s="56" t="s">
        <v>526</v>
      </c>
      <c r="C31" s="224">
        <f>SUM(C10:C30)</f>
        <v>40829</v>
      </c>
      <c r="D31" s="224">
        <f>SUM(D10:D30)</f>
        <v>38664.299999999996</v>
      </c>
      <c r="E31" s="225">
        <f t="shared" si="0"/>
        <v>94.698131230252997</v>
      </c>
    </row>
    <row r="33" spans="1:5" ht="33" customHeight="1"/>
    <row r="34" spans="1:5" s="202" customFormat="1" ht="18.75" customHeight="1">
      <c r="A34" s="388" t="s">
        <v>100</v>
      </c>
      <c r="B34" s="388"/>
      <c r="C34" s="226"/>
      <c r="D34" s="226"/>
      <c r="E34" s="202" t="s">
        <v>101</v>
      </c>
    </row>
  </sheetData>
  <sheetProtection selectLockedCells="1" selectUnlockedCells="1"/>
  <mergeCells count="4">
    <mergeCell ref="C2:E2"/>
    <mergeCell ref="C3:E3"/>
    <mergeCell ref="A6:H7"/>
    <mergeCell ref="A34:B34"/>
  </mergeCells>
  <pageMargins left="0.70833333333333337" right="0.70833333333333337" top="0.74791666666666667" bottom="0.55138888888888893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2" sqref="D2:F2"/>
    </sheetView>
  </sheetViews>
  <sheetFormatPr defaultRowHeight="12.75"/>
  <cols>
    <col min="1" max="1" width="7.85546875" customWidth="1"/>
    <col min="2" max="2" width="39.85546875" customWidth="1"/>
    <col min="3" max="3" width="14.85546875" customWidth="1"/>
    <col min="4" max="4" width="14.5703125" customWidth="1"/>
    <col min="5" max="5" width="13.5703125" customWidth="1"/>
    <col min="6" max="6" width="13.7109375" customWidth="1"/>
    <col min="7" max="7" width="2.85546875" customWidth="1"/>
  </cols>
  <sheetData>
    <row r="1" spans="1:7" ht="36.75" customHeight="1">
      <c r="C1" s="382" t="s">
        <v>527</v>
      </c>
      <c r="D1" s="382"/>
      <c r="E1" s="382"/>
      <c r="F1" s="382"/>
    </row>
    <row r="2" spans="1:7" ht="69.75" customHeight="1">
      <c r="A2" s="125"/>
      <c r="B2" s="125"/>
      <c r="D2" s="317" t="s">
        <v>644</v>
      </c>
      <c r="E2" s="317"/>
      <c r="F2" s="317"/>
      <c r="G2" s="2"/>
    </row>
    <row r="3" spans="1:7" ht="25.5" customHeight="1">
      <c r="A3" s="318" t="s">
        <v>618</v>
      </c>
      <c r="B3" s="318"/>
      <c r="C3" s="318"/>
      <c r="D3" s="318"/>
      <c r="E3" s="318"/>
      <c r="F3" s="318"/>
    </row>
    <row r="4" spans="1:7" ht="21.75" customHeight="1">
      <c r="A4" s="318"/>
      <c r="B4" s="318"/>
      <c r="C4" s="318"/>
      <c r="D4" s="318"/>
      <c r="E4" s="318"/>
      <c r="F4" s="318"/>
    </row>
    <row r="5" spans="1:7" ht="27.75" customHeight="1">
      <c r="A5" s="125"/>
      <c r="B5" s="129"/>
      <c r="C5" s="130"/>
      <c r="D5" s="130"/>
      <c r="E5" s="129"/>
      <c r="F5" s="131" t="s">
        <v>2</v>
      </c>
    </row>
    <row r="6" spans="1:7" ht="66.75" customHeight="1">
      <c r="A6" s="132"/>
      <c r="B6" s="227" t="s">
        <v>120</v>
      </c>
      <c r="C6" s="134" t="s">
        <v>528</v>
      </c>
      <c r="D6" s="134" t="s">
        <v>619</v>
      </c>
      <c r="E6" s="135" t="s">
        <v>620</v>
      </c>
      <c r="F6" s="228" t="s">
        <v>529</v>
      </c>
    </row>
    <row r="7" spans="1:7" ht="17.25" customHeight="1">
      <c r="A7" s="141" t="s">
        <v>434</v>
      </c>
      <c r="B7" s="143" t="s">
        <v>174</v>
      </c>
      <c r="C7" s="145">
        <v>0</v>
      </c>
      <c r="D7" s="145">
        <v>50</v>
      </c>
      <c r="E7" s="229">
        <v>0</v>
      </c>
      <c r="F7" s="230" t="s">
        <v>530</v>
      </c>
    </row>
    <row r="8" spans="1:7" ht="16.5" customHeight="1">
      <c r="A8" s="136"/>
      <c r="B8" s="158" t="s">
        <v>478</v>
      </c>
      <c r="C8" s="231">
        <f>C7</f>
        <v>0</v>
      </c>
      <c r="D8" s="231">
        <f>D7</f>
        <v>50</v>
      </c>
      <c r="E8" s="231">
        <f>E7</f>
        <v>0</v>
      </c>
      <c r="F8" s="231" t="str">
        <f>F7</f>
        <v xml:space="preserve"> -</v>
      </c>
    </row>
    <row r="9" spans="1:7" ht="15.75">
      <c r="A9" s="232"/>
      <c r="B9" s="232"/>
      <c r="C9" s="218"/>
      <c r="D9" s="218"/>
      <c r="E9" s="125"/>
      <c r="F9" s="125"/>
    </row>
    <row r="10" spans="1:7" ht="15.75">
      <c r="A10" s="232"/>
      <c r="B10" s="232"/>
      <c r="C10" s="218"/>
      <c r="D10" s="218"/>
      <c r="E10" s="125"/>
      <c r="F10" s="125"/>
    </row>
    <row r="11" spans="1:7" ht="15.75">
      <c r="A11" s="125"/>
      <c r="B11" s="125"/>
      <c r="C11" s="125"/>
      <c r="D11" s="125"/>
      <c r="E11" s="125"/>
      <c r="F11" s="125"/>
    </row>
    <row r="12" spans="1:7" ht="15" customHeight="1">
      <c r="A12" s="125"/>
      <c r="B12" s="125"/>
      <c r="C12" s="125"/>
      <c r="D12" s="125"/>
      <c r="E12" s="125"/>
      <c r="F12" s="125"/>
    </row>
    <row r="13" spans="1:7" s="234" customFormat="1" ht="35.25" customHeight="1">
      <c r="A13" s="389" t="s">
        <v>531</v>
      </c>
      <c r="B13" s="389"/>
      <c r="C13" s="389"/>
      <c r="D13" s="202"/>
      <c r="E13" s="202"/>
      <c r="F13" s="233" t="s">
        <v>101</v>
      </c>
    </row>
  </sheetData>
  <sheetProtection selectLockedCells="1" selectUnlockedCells="1"/>
  <mergeCells count="4">
    <mergeCell ref="C1:F1"/>
    <mergeCell ref="D2:F2"/>
    <mergeCell ref="A3:F4"/>
    <mergeCell ref="A13:C13"/>
  </mergeCells>
  <pageMargins left="0.7" right="0.7" top="0.75" bottom="0.75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zoomScale="70" zoomScaleNormal="70" workbookViewId="0">
      <selection activeCell="D3" sqref="D3:F3"/>
    </sheetView>
  </sheetViews>
  <sheetFormatPr defaultRowHeight="12.75"/>
  <cols>
    <col min="1" max="1" width="21.85546875" customWidth="1"/>
    <col min="2" max="2" width="30.42578125" customWidth="1"/>
    <col min="3" max="3" width="42.140625" customWidth="1"/>
    <col min="4" max="4" width="15.140625" customWidth="1"/>
    <col min="5" max="5" width="20.28515625" customWidth="1"/>
    <col min="6" max="6" width="1.28515625" customWidth="1"/>
    <col min="7" max="7" width="0.5703125" customWidth="1"/>
    <col min="8" max="8" width="1.28515625" customWidth="1"/>
  </cols>
  <sheetData>
    <row r="2" spans="1:7" ht="36.75" customHeight="1">
      <c r="C2" s="382" t="s">
        <v>532</v>
      </c>
      <c r="D2" s="382"/>
      <c r="E2" s="382"/>
      <c r="F2" s="382"/>
    </row>
    <row r="3" spans="1:7" ht="125.25" customHeight="1">
      <c r="A3" s="125"/>
      <c r="B3" s="125"/>
      <c r="D3" s="317" t="s">
        <v>644</v>
      </c>
      <c r="E3" s="317"/>
      <c r="F3" s="317"/>
      <c r="G3" s="2"/>
    </row>
    <row r="4" spans="1:7" ht="25.5" customHeight="1">
      <c r="A4" s="387" t="s">
        <v>624</v>
      </c>
      <c r="B4" s="387"/>
      <c r="C4" s="387"/>
      <c r="D4" s="387"/>
      <c r="E4" s="387"/>
      <c r="F4" s="387"/>
    </row>
    <row r="5" spans="1:7" ht="21.75" customHeight="1">
      <c r="A5" s="387"/>
      <c r="B5" s="387"/>
      <c r="C5" s="387"/>
      <c r="D5" s="387"/>
      <c r="E5" s="387"/>
      <c r="F5" s="387"/>
    </row>
    <row r="6" spans="1:7" ht="18">
      <c r="A6" s="234"/>
      <c r="B6" s="234"/>
      <c r="C6" s="234"/>
      <c r="D6" s="234"/>
      <c r="E6" s="234"/>
      <c r="F6" s="234"/>
    </row>
    <row r="7" spans="1:7" ht="18">
      <c r="A7" s="234"/>
      <c r="B7" s="234"/>
      <c r="C7" s="234"/>
      <c r="D7" s="234"/>
      <c r="E7" s="234"/>
      <c r="F7" s="234"/>
    </row>
    <row r="8" spans="1:7" ht="39" customHeight="1">
      <c r="A8" s="391" t="s">
        <v>643</v>
      </c>
      <c r="B8" s="391"/>
      <c r="C8" s="391"/>
      <c r="D8" s="391"/>
      <c r="E8" s="391"/>
      <c r="F8" s="391"/>
    </row>
    <row r="9" spans="1:7" ht="18.75" customHeight="1">
      <c r="A9" s="391" t="s">
        <v>533</v>
      </c>
      <c r="B9" s="391"/>
      <c r="C9" s="391"/>
      <c r="D9" s="235">
        <v>16</v>
      </c>
      <c r="E9" s="236"/>
      <c r="F9" s="236"/>
    </row>
    <row r="10" spans="1:7" ht="18.75">
      <c r="A10" s="171" t="s">
        <v>534</v>
      </c>
      <c r="B10" s="390" t="s">
        <v>535</v>
      </c>
      <c r="C10" s="390"/>
      <c r="D10" s="172">
        <v>1</v>
      </c>
      <c r="E10" s="171"/>
      <c r="F10" s="171"/>
    </row>
    <row r="11" spans="1:7" ht="18.75">
      <c r="A11" s="171"/>
      <c r="B11" s="390" t="s">
        <v>536</v>
      </c>
      <c r="C11" s="390"/>
      <c r="D11" s="172">
        <v>13</v>
      </c>
      <c r="E11" s="171"/>
      <c r="F11" s="171"/>
    </row>
    <row r="12" spans="1:7" ht="18.75">
      <c r="A12" s="171"/>
      <c r="B12" s="237" t="s">
        <v>537</v>
      </c>
      <c r="C12" s="237"/>
      <c r="D12" s="172">
        <v>2</v>
      </c>
      <c r="E12" s="171"/>
      <c r="F12" s="171"/>
    </row>
    <row r="13" spans="1:7" ht="18.75" customHeight="1">
      <c r="A13" s="390" t="s">
        <v>538</v>
      </c>
      <c r="B13" s="390"/>
      <c r="C13" s="390"/>
      <c r="D13" s="172" t="s">
        <v>637</v>
      </c>
      <c r="E13" s="171"/>
      <c r="F13" s="171"/>
    </row>
    <row r="14" spans="1:7" ht="18.75" customHeight="1">
      <c r="A14" s="390" t="s">
        <v>539</v>
      </c>
      <c r="B14" s="390"/>
      <c r="C14" s="390"/>
      <c r="D14" s="172" t="s">
        <v>540</v>
      </c>
      <c r="E14" s="171"/>
      <c r="F14" s="171"/>
    </row>
    <row r="15" spans="1:7" ht="26.25" customHeight="1">
      <c r="A15" s="380" t="s">
        <v>541</v>
      </c>
      <c r="B15" s="380"/>
      <c r="C15" s="380"/>
      <c r="D15" s="172" t="s">
        <v>542</v>
      </c>
      <c r="E15" s="173"/>
      <c r="F15" s="173"/>
    </row>
    <row r="16" spans="1:7" ht="18.75">
      <c r="A16" s="171" t="s">
        <v>543</v>
      </c>
      <c r="B16" s="171"/>
      <c r="C16" s="171"/>
      <c r="D16" s="172" t="s">
        <v>638</v>
      </c>
      <c r="E16" s="173"/>
      <c r="F16" s="173"/>
    </row>
    <row r="17" spans="1:6" ht="18.75">
      <c r="A17" s="171" t="s">
        <v>544</v>
      </c>
      <c r="B17" s="171"/>
      <c r="C17" s="171"/>
      <c r="D17" s="172" t="s">
        <v>542</v>
      </c>
      <c r="E17" s="173"/>
      <c r="F17" s="173"/>
    </row>
    <row r="18" spans="1:6" ht="90.75" customHeight="1">
      <c r="A18" s="171"/>
      <c r="B18" s="171"/>
      <c r="C18" s="171"/>
      <c r="D18" s="172"/>
      <c r="E18" s="173"/>
      <c r="F18" s="173"/>
    </row>
    <row r="19" spans="1:6" ht="18.75">
      <c r="A19" s="237" t="s">
        <v>100</v>
      </c>
      <c r="B19" s="237"/>
      <c r="C19" s="171"/>
      <c r="D19" s="172"/>
      <c r="E19" s="171" t="s">
        <v>101</v>
      </c>
    </row>
    <row r="20" spans="1:6" ht="18">
      <c r="A20" s="204"/>
      <c r="B20" s="204"/>
      <c r="C20" s="204"/>
      <c r="D20" s="204"/>
      <c r="E20" s="204"/>
      <c r="F20" s="204"/>
    </row>
  </sheetData>
  <sheetProtection selectLockedCells="1" selectUnlockedCells="1"/>
  <mergeCells count="10">
    <mergeCell ref="B11:C11"/>
    <mergeCell ref="A13:C13"/>
    <mergeCell ref="A14:C14"/>
    <mergeCell ref="A15:C15"/>
    <mergeCell ref="C2:F2"/>
    <mergeCell ref="D3:F3"/>
    <mergeCell ref="A4:F5"/>
    <mergeCell ref="A8:F8"/>
    <mergeCell ref="A9:C9"/>
    <mergeCell ref="B10:C10"/>
  </mergeCells>
  <pageMargins left="0.7" right="0.7" top="0.75" bottom="0.75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 1</vt:lpstr>
      <vt:lpstr>прил 2</vt:lpstr>
      <vt:lpstr>приложение № 3</vt:lpstr>
      <vt:lpstr>прилож № 4</vt:lpstr>
      <vt:lpstr>прилож № 5</vt:lpstr>
      <vt:lpstr>прилож № 6</vt:lpstr>
      <vt:lpstr>прилож № 7</vt:lpstr>
      <vt:lpstr>прилож №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2020-03-26T11:35:39Z</cp:lastPrinted>
  <dcterms:created xsi:type="dcterms:W3CDTF">2020-05-06T11:38:27Z</dcterms:created>
  <dcterms:modified xsi:type="dcterms:W3CDTF">2020-05-06T11:38:27Z</dcterms:modified>
</cp:coreProperties>
</file>